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y\Documents\NCPMC\Accounting\"/>
    </mc:Choice>
  </mc:AlternateContent>
  <xr:revisionPtr revIDLastSave="0" documentId="13_ncr:1_{710E15BD-6E04-4D98-8528-B29B36C236B0}" xr6:coauthVersionLast="47" xr6:coauthVersionMax="47" xr10:uidLastSave="{00000000-0000-0000-0000-000000000000}"/>
  <bookViews>
    <workbookView xWindow="-120" yWindow="-120" windowWidth="24240" windowHeight="13020" firstSheet="5" activeTab="7" xr2:uid="{00000000-000D-0000-FFFF-FFFF00000000}"/>
  </bookViews>
  <sheets>
    <sheet name="Wells Fargo Checking 9_30" sheetId="15" r:id="rId1"/>
    <sheet name="Wells Fargo Savings 9_30" sheetId="16" r:id="rId2"/>
    <sheet name="Balance Sheet 10_15" sheetId="4" r:id="rId3"/>
    <sheet name="P&amp;L By Class 10_15_23" sheetId="6" r:id="rId4"/>
    <sheet name="P&amp;L 2022-2023 Comparison" sheetId="11" r:id="rId5"/>
    <sheet name=" Budget to FYTD Actual" sheetId="5" r:id="rId6"/>
    <sheet name="Cash Flow Statement_Forecast" sheetId="8" r:id="rId7"/>
    <sheet name="AR Aging Summary 10_15" sheetId="9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6" l="1"/>
  <c r="L37" i="6"/>
  <c r="L36" i="6"/>
  <c r="K35" i="6"/>
  <c r="J35" i="6"/>
  <c r="I35" i="6"/>
  <c r="H35" i="6"/>
  <c r="L35" i="6" s="1"/>
  <c r="L34" i="6"/>
  <c r="L33" i="6"/>
  <c r="K31" i="6"/>
  <c r="K30" i="6"/>
  <c r="J30" i="6"/>
  <c r="J31" i="6" s="1"/>
  <c r="J38" i="6" s="1"/>
  <c r="I30" i="6"/>
  <c r="I31" i="6" s="1"/>
  <c r="I38" i="6" s="1"/>
  <c r="H30" i="6"/>
  <c r="H31" i="6" s="1"/>
  <c r="L29" i="6"/>
  <c r="L27" i="6"/>
  <c r="H23" i="6"/>
  <c r="H24" i="6" s="1"/>
  <c r="L22" i="6"/>
  <c r="L21" i="6"/>
  <c r="L20" i="6"/>
  <c r="L19" i="6"/>
  <c r="K18" i="6"/>
  <c r="J18" i="6"/>
  <c r="I18" i="6"/>
  <c r="H18" i="6"/>
  <c r="L18" i="6" s="1"/>
  <c r="L17" i="6"/>
  <c r="K15" i="6"/>
  <c r="K23" i="6" s="1"/>
  <c r="K24" i="6" s="1"/>
  <c r="K39" i="6" s="1"/>
  <c r="K40" i="6" s="1"/>
  <c r="J15" i="6"/>
  <c r="J23" i="6" s="1"/>
  <c r="J24" i="6" s="1"/>
  <c r="I15" i="6"/>
  <c r="L15" i="6" s="1"/>
  <c r="H15" i="6"/>
  <c r="L14" i="6"/>
  <c r="L13" i="6"/>
  <c r="K11" i="6"/>
  <c r="J11" i="6"/>
  <c r="I11" i="6"/>
  <c r="H11" i="6"/>
  <c r="L11" i="6" s="1"/>
  <c r="L10" i="6"/>
  <c r="L9" i="6"/>
  <c r="L8" i="6"/>
  <c r="G9" i="9"/>
  <c r="F9" i="9"/>
  <c r="E9" i="9"/>
  <c r="D9" i="9"/>
  <c r="C9" i="9"/>
  <c r="H9" i="9" s="1"/>
  <c r="H8" i="9"/>
  <c r="H7" i="9"/>
  <c r="H6" i="9"/>
  <c r="H5" i="9"/>
  <c r="T13" i="8"/>
  <c r="T14" i="8" s="1"/>
  <c r="T16" i="8" s="1"/>
  <c r="K55" i="5"/>
  <c r="J55" i="5"/>
  <c r="K54" i="5"/>
  <c r="J54" i="5"/>
  <c r="K53" i="5"/>
  <c r="J53" i="5"/>
  <c r="K52" i="5"/>
  <c r="J52" i="5"/>
  <c r="I51" i="5"/>
  <c r="K51" i="5" s="1"/>
  <c r="H51" i="5"/>
  <c r="J51" i="5" s="1"/>
  <c r="K50" i="5"/>
  <c r="J50" i="5"/>
  <c r="K49" i="5"/>
  <c r="J49" i="5"/>
  <c r="I46" i="5"/>
  <c r="K46" i="5" s="1"/>
  <c r="H46" i="5"/>
  <c r="J46" i="5" s="1"/>
  <c r="K45" i="5"/>
  <c r="J45" i="5"/>
  <c r="K44" i="5"/>
  <c r="J44" i="5"/>
  <c r="K43" i="5"/>
  <c r="J43" i="5"/>
  <c r="I41" i="5"/>
  <c r="K41" i="5" s="1"/>
  <c r="H41" i="5"/>
  <c r="J41" i="5" s="1"/>
  <c r="K40" i="5"/>
  <c r="J40" i="5"/>
  <c r="K39" i="5"/>
  <c r="J39" i="5"/>
  <c r="K37" i="5"/>
  <c r="J37" i="5"/>
  <c r="K36" i="5"/>
  <c r="J36" i="5"/>
  <c r="I34" i="5"/>
  <c r="K34" i="5" s="1"/>
  <c r="H34" i="5"/>
  <c r="J34" i="5" s="1"/>
  <c r="K33" i="5"/>
  <c r="J33" i="5"/>
  <c r="K32" i="5"/>
  <c r="J32" i="5"/>
  <c r="K31" i="5"/>
  <c r="J31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I19" i="5"/>
  <c r="K19" i="5" s="1"/>
  <c r="H19" i="5"/>
  <c r="J19" i="5" s="1"/>
  <c r="K18" i="5"/>
  <c r="J18" i="5"/>
  <c r="I16" i="5"/>
  <c r="K16" i="5" s="1"/>
  <c r="H16" i="5"/>
  <c r="K15" i="5"/>
  <c r="J15" i="5"/>
  <c r="K14" i="5"/>
  <c r="J14" i="5"/>
  <c r="I12" i="5"/>
  <c r="H12" i="5"/>
  <c r="J12" i="5" s="1"/>
  <c r="K11" i="5"/>
  <c r="J11" i="5"/>
  <c r="K10" i="5"/>
  <c r="J10" i="5"/>
  <c r="K9" i="5"/>
  <c r="J9" i="5"/>
  <c r="F29" i="4"/>
  <c r="F21" i="4"/>
  <c r="F22" i="4" s="1"/>
  <c r="F23" i="4" s="1"/>
  <c r="F13" i="4"/>
  <c r="F10" i="4"/>
  <c r="J58" i="15"/>
  <c r="J59" i="15" s="1"/>
  <c r="K52" i="15"/>
  <c r="K53" i="15" s="1"/>
  <c r="K54" i="15" s="1"/>
  <c r="K55" i="15" s="1"/>
  <c r="K56" i="15" s="1"/>
  <c r="K57" i="15" s="1"/>
  <c r="K58" i="15" s="1"/>
  <c r="K59" i="15" s="1"/>
  <c r="K51" i="15"/>
  <c r="J46" i="15"/>
  <c r="J47" i="15" s="1"/>
  <c r="J48" i="15" s="1"/>
  <c r="J60" i="15" s="1"/>
  <c r="K41" i="15"/>
  <c r="K42" i="15" s="1"/>
  <c r="K43" i="15" s="1"/>
  <c r="K44" i="15" s="1"/>
  <c r="K45" i="15" s="1"/>
  <c r="K46" i="15" s="1"/>
  <c r="K47" i="15" s="1"/>
  <c r="K48" i="15" s="1"/>
  <c r="K60" i="15" s="1"/>
  <c r="K40" i="15"/>
  <c r="J35" i="15"/>
  <c r="K16" i="15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15" i="15"/>
  <c r="J13" i="15"/>
  <c r="J36" i="15" s="1"/>
  <c r="K8" i="15"/>
  <c r="K9" i="15" s="1"/>
  <c r="K10" i="15" s="1"/>
  <c r="K11" i="15" s="1"/>
  <c r="K12" i="15" s="1"/>
  <c r="K13" i="15" s="1"/>
  <c r="K36" i="15" s="1"/>
  <c r="K48" i="11"/>
  <c r="J48" i="11"/>
  <c r="K47" i="11"/>
  <c r="J47" i="11"/>
  <c r="K46" i="11"/>
  <c r="J46" i="11"/>
  <c r="K45" i="11"/>
  <c r="J45" i="11"/>
  <c r="I44" i="11"/>
  <c r="H44" i="11"/>
  <c r="J44" i="11" s="1"/>
  <c r="K43" i="11"/>
  <c r="J43" i="11"/>
  <c r="K42" i="11"/>
  <c r="J42" i="11"/>
  <c r="I39" i="11"/>
  <c r="H39" i="11"/>
  <c r="J39" i="11" s="1"/>
  <c r="K38" i="11"/>
  <c r="J38" i="11"/>
  <c r="K37" i="11"/>
  <c r="J37" i="11"/>
  <c r="I35" i="11"/>
  <c r="I40" i="11" s="1"/>
  <c r="I49" i="11" s="1"/>
  <c r="H35" i="11"/>
  <c r="J35" i="11" s="1"/>
  <c r="K34" i="11"/>
  <c r="J34" i="11"/>
  <c r="K32" i="11"/>
  <c r="J32" i="11"/>
  <c r="I30" i="11"/>
  <c r="K30" i="11" s="1"/>
  <c r="H30" i="11"/>
  <c r="K29" i="11"/>
  <c r="J29" i="11"/>
  <c r="K24" i="11"/>
  <c r="J24" i="11"/>
  <c r="K23" i="11"/>
  <c r="J23" i="11"/>
  <c r="K22" i="11"/>
  <c r="J22" i="11"/>
  <c r="K21" i="11"/>
  <c r="J21" i="11"/>
  <c r="K20" i="11"/>
  <c r="J20" i="11"/>
  <c r="I19" i="11"/>
  <c r="K19" i="11" s="1"/>
  <c r="H19" i="11"/>
  <c r="K18" i="11"/>
  <c r="J18" i="11"/>
  <c r="I16" i="11"/>
  <c r="H16" i="11"/>
  <c r="K16" i="11" s="1"/>
  <c r="K15" i="11"/>
  <c r="J15" i="11"/>
  <c r="K14" i="11"/>
  <c r="J14" i="11"/>
  <c r="I12" i="11"/>
  <c r="I25" i="11" s="1"/>
  <c r="I26" i="11" s="1"/>
  <c r="H12" i="11"/>
  <c r="H25" i="11" s="1"/>
  <c r="K11" i="11"/>
  <c r="J11" i="11"/>
  <c r="K10" i="11"/>
  <c r="J10" i="11"/>
  <c r="K9" i="11"/>
  <c r="J9" i="11"/>
  <c r="K12" i="16"/>
  <c r="K13" i="16" s="1"/>
  <c r="J12" i="16"/>
  <c r="J13" i="16" s="1"/>
  <c r="J9" i="16"/>
  <c r="J10" i="16" s="1"/>
  <c r="K8" i="16"/>
  <c r="K9" i="16" s="1"/>
  <c r="K10" i="16" s="1"/>
  <c r="J39" i="6" l="1"/>
  <c r="J40" i="6" s="1"/>
  <c r="L31" i="6"/>
  <c r="H38" i="6"/>
  <c r="L38" i="6" s="1"/>
  <c r="I23" i="6"/>
  <c r="I24" i="6" s="1"/>
  <c r="I39" i="6" s="1"/>
  <c r="I40" i="6" s="1"/>
  <c r="L23" i="6"/>
  <c r="L30" i="6"/>
  <c r="F30" i="4"/>
  <c r="K12" i="5"/>
  <c r="H27" i="5"/>
  <c r="H28" i="5" s="1"/>
  <c r="F14" i="4"/>
  <c r="F15" i="4" s="1"/>
  <c r="I27" i="5"/>
  <c r="J16" i="5"/>
  <c r="H47" i="5"/>
  <c r="I47" i="5"/>
  <c r="K25" i="11"/>
  <c r="H26" i="11"/>
  <c r="J25" i="11"/>
  <c r="I50" i="11"/>
  <c r="I51" i="11" s="1"/>
  <c r="K44" i="11"/>
  <c r="K35" i="11"/>
  <c r="J16" i="11"/>
  <c r="H40" i="11"/>
  <c r="J12" i="11"/>
  <c r="K39" i="11"/>
  <c r="K12" i="11"/>
  <c r="J19" i="11"/>
  <c r="J30" i="11"/>
  <c r="H39" i="6" l="1"/>
  <c r="L24" i="6"/>
  <c r="J47" i="5"/>
  <c r="H56" i="5"/>
  <c r="J56" i="5" s="1"/>
  <c r="I56" i="5"/>
  <c r="K47" i="5"/>
  <c r="I28" i="5"/>
  <c r="K27" i="5"/>
  <c r="J27" i="5"/>
  <c r="H57" i="5"/>
  <c r="J28" i="5"/>
  <c r="J26" i="11"/>
  <c r="K26" i="11"/>
  <c r="H49" i="11"/>
  <c r="K40" i="11"/>
  <c r="J40" i="11"/>
  <c r="H40" i="6" l="1"/>
  <c r="L40" i="6" s="1"/>
  <c r="L39" i="6"/>
  <c r="H58" i="5"/>
  <c r="I57" i="5"/>
  <c r="K28" i="5"/>
  <c r="K56" i="5"/>
  <c r="K49" i="11"/>
  <c r="J49" i="11"/>
  <c r="H50" i="11"/>
  <c r="I58" i="5" l="1"/>
  <c r="K58" i="5" s="1"/>
  <c r="K57" i="5"/>
  <c r="J57" i="5"/>
  <c r="J58" i="5"/>
  <c r="H51" i="11"/>
  <c r="J50" i="11"/>
  <c r="K50" i="11"/>
  <c r="K51" i="11" l="1"/>
  <c r="J51" i="11"/>
</calcChain>
</file>

<file path=xl/sharedStrings.xml><?xml version="1.0" encoding="utf-8"?>
<sst xmlns="http://schemas.openxmlformats.org/spreadsheetml/2006/main" count="349" uniqueCount="164">
  <si>
    <t>Income</t>
  </si>
  <si>
    <t>Total Income</t>
  </si>
  <si>
    <t>Gross Profit</t>
  </si>
  <si>
    <t>Net Income</t>
  </si>
  <si>
    <t>Deposit</t>
  </si>
  <si>
    <t>Balance Sheet</t>
  </si>
  <si>
    <t>ASSETS</t>
  </si>
  <si>
    <t>TOTAL ASSETS</t>
  </si>
  <si>
    <t>Admin</t>
  </si>
  <si>
    <t>Annual Meeting</t>
  </si>
  <si>
    <t>TOTAL</t>
  </si>
  <si>
    <t>Statement of Cash Flows</t>
  </si>
  <si>
    <t>OPERATING ACTIVITIES</t>
  </si>
  <si>
    <t>Net cash increase for period</t>
  </si>
  <si>
    <t>Cash at beginning of period</t>
  </si>
  <si>
    <t>Cash at end of period</t>
  </si>
  <si>
    <t>Current</t>
  </si>
  <si>
    <t>National Certified Public Manager Consortium</t>
  </si>
  <si>
    <t>Reconciliation Detail</t>
  </si>
  <si>
    <t/>
  </si>
  <si>
    <t>Type</t>
  </si>
  <si>
    <t>Date</t>
  </si>
  <si>
    <t>Num</t>
  </si>
  <si>
    <t>Name</t>
  </si>
  <si>
    <t>Clr</t>
  </si>
  <si>
    <t>Amount</t>
  </si>
  <si>
    <t>Balance</t>
  </si>
  <si>
    <t>Beginning Balance</t>
  </si>
  <si>
    <t>Cleared Transactions</t>
  </si>
  <si>
    <t>Ö</t>
  </si>
  <si>
    <t>Total Deposits and Credits</t>
  </si>
  <si>
    <t>Total Cleared Transactions</t>
  </si>
  <si>
    <t>Cleared Balance</t>
  </si>
  <si>
    <t>Deposits and Credits - 1 item</t>
  </si>
  <si>
    <t>Ending Balance</t>
  </si>
  <si>
    <t>Current Assets</t>
  </si>
  <si>
    <t>Checking/Savings</t>
  </si>
  <si>
    <t>Wells Fargo Checking</t>
  </si>
  <si>
    <t>Wells Fargo Savings</t>
  </si>
  <si>
    <t>Total Checking/Savings</t>
  </si>
  <si>
    <t>Total Current Assets</t>
  </si>
  <si>
    <t>LIABILITIES &amp; EQUITY</t>
  </si>
  <si>
    <t>Equity</t>
  </si>
  <si>
    <t>Operating Fund Balance</t>
  </si>
  <si>
    <t>Operating Reserve Fund</t>
  </si>
  <si>
    <t>Retained Earnings</t>
  </si>
  <si>
    <t>Total Equity</t>
  </si>
  <si>
    <t>TOTAL LIABILITIES &amp; EQUITY</t>
  </si>
  <si>
    <t>Profit &amp; Loss by Class</t>
  </si>
  <si>
    <t>Ordinary Income/Expense</t>
  </si>
  <si>
    <t>510 Membership Dues</t>
  </si>
  <si>
    <t>Accredited</t>
  </si>
  <si>
    <t>Total 510 Membership Dues</t>
  </si>
  <si>
    <t>520 Accreditation Fees</t>
  </si>
  <si>
    <t>Continuing</t>
  </si>
  <si>
    <t>Initial</t>
  </si>
  <si>
    <t>Total 520 Accreditation Fees</t>
  </si>
  <si>
    <t>530 Registration Fees</t>
  </si>
  <si>
    <t>Annual Meeting Fees</t>
  </si>
  <si>
    <t>Total 530 Registration Fees</t>
  </si>
  <si>
    <t>540 Interest Income</t>
  </si>
  <si>
    <t>Expense</t>
  </si>
  <si>
    <t>610 Annual Meeting</t>
  </si>
  <si>
    <t>Food Refreshments</t>
  </si>
  <si>
    <t>Total 610 Annual Meeting</t>
  </si>
  <si>
    <t>630 Operating Expenses</t>
  </si>
  <si>
    <t>Bank/Credit Card Fees</t>
  </si>
  <si>
    <t>Insurance - Board Liability</t>
  </si>
  <si>
    <t>Other Miscellaneous</t>
  </si>
  <si>
    <t>Tax Preparation</t>
  </si>
  <si>
    <t>Total Other Miscellaneous</t>
  </si>
  <si>
    <t>Total 630 Operating Expenses</t>
  </si>
  <si>
    <t>640 Administrator Fees/Expenses</t>
  </si>
  <si>
    <t>Fees</t>
  </si>
  <si>
    <t>Travel</t>
  </si>
  <si>
    <t>Total 640 Administrator Fees/Expenses</t>
  </si>
  <si>
    <t>Total Expense</t>
  </si>
  <si>
    <t>Net Ordinary Income</t>
  </si>
  <si>
    <t>Associate</t>
  </si>
  <si>
    <t>Internet - Web Host</t>
  </si>
  <si>
    <t>Domain/Hosting Fees</t>
  </si>
  <si>
    <t>Internet - Web Host - Other</t>
  </si>
  <si>
    <t>Total Internet - Web Host</t>
  </si>
  <si>
    <t>Legal Fees</t>
  </si>
  <si>
    <t>Adjustments to reconcile Net Income</t>
  </si>
  <si>
    <t>to net cash provided by operations:</t>
  </si>
  <si>
    <t>Unearned Revenue:Unearned Dues</t>
  </si>
  <si>
    <t>Net cash provided by Operating Activities</t>
  </si>
  <si>
    <t>&gt; 90</t>
  </si>
  <si>
    <t>AACPM Annual Meeting</t>
  </si>
  <si>
    <t>AACPM Dues</t>
  </si>
  <si>
    <t>AACPM Dues Income</t>
  </si>
  <si>
    <t>Check</t>
  </si>
  <si>
    <t>Red Shoe Solutions LLC</t>
  </si>
  <si>
    <t>Total Checks and Payments</t>
  </si>
  <si>
    <t>Income from AACPM Memberships</t>
  </si>
  <si>
    <t>AACPM Membership Expense</t>
  </si>
  <si>
    <t>Wells Fargo Bank</t>
  </si>
  <si>
    <t>Due to Administrator</t>
  </si>
  <si>
    <t>Affinipay</t>
  </si>
  <si>
    <t>AACPM Membership Payments</t>
  </si>
  <si>
    <t>Other Income</t>
  </si>
  <si>
    <t>Active</t>
  </si>
  <si>
    <t>Accrual Basis</t>
  </si>
  <si>
    <t>Uncategorized Expenses</t>
  </si>
  <si>
    <t>A/R Aging Summary</t>
  </si>
  <si>
    <t>1 - 30</t>
  </si>
  <si>
    <t>31 - 60</t>
  </si>
  <si>
    <t>61 - 90</t>
  </si>
  <si>
    <t>Other Miscellaneous - Other</t>
  </si>
  <si>
    <t>Donations</t>
  </si>
  <si>
    <t>A/V/Internet</t>
  </si>
  <si>
    <t>650 Chair's Discretionary Fund</t>
  </si>
  <si>
    <t>Liabilities</t>
  </si>
  <si>
    <t>Current Liabilities</t>
  </si>
  <si>
    <t>Total Current Liabilities</t>
  </si>
  <si>
    <t>Total Liabilities</t>
  </si>
  <si>
    <t>% of Budget</t>
  </si>
  <si>
    <t>Accounts Receivable</t>
  </si>
  <si>
    <t>New Transactions</t>
  </si>
  <si>
    <t>Deposits and Credits - 6 items</t>
  </si>
  <si>
    <t>Total New Transactions</t>
  </si>
  <si>
    <t>Other Current Liabilities</t>
  </si>
  <si>
    <t>Total Other Current Liabilities</t>
  </si>
  <si>
    <t>570 Legal Fees Reimbursement</t>
  </si>
  <si>
    <t>Unearned Revenue:Unearned Registration Fees</t>
  </si>
  <si>
    <t>Profit &amp; Loss Prev Year Comparison</t>
  </si>
  <si>
    <t>$ Change</t>
  </si>
  <si>
    <t>% Change</t>
  </si>
  <si>
    <t>Profit &amp; Loss FY '24 Budget vs. Year-to-Date Actual</t>
  </si>
  <si>
    <t>Other</t>
  </si>
  <si>
    <t>10:52 AM</t>
  </si>
  <si>
    <t>July 1 through October 15, 2023</t>
  </si>
  <si>
    <t>Jul 1 - Oct 15, 23</t>
  </si>
  <si>
    <t>Jul 1 - Oct 15, 22</t>
  </si>
  <si>
    <t>10:16 AM</t>
  </si>
  <si>
    <t>Wells Fargo Savings, Period Ending 09/30/2023</t>
  </si>
  <si>
    <t>Register Balance as of 09/30/2023</t>
  </si>
  <si>
    <t>11:38 AM</t>
  </si>
  <si>
    <t>11:42 AM</t>
  </si>
  <si>
    <t>Wells Fargo Checking, Period Ending 09/30/2023</t>
  </si>
  <si>
    <t>Checks and Payments - 5 items</t>
  </si>
  <si>
    <t>Hutchinson PLLC</t>
  </si>
  <si>
    <t>Edco Awards</t>
  </si>
  <si>
    <t>Deposits and Credits - 20 items</t>
  </si>
  <si>
    <t>Uncleared Transactions</t>
  </si>
  <si>
    <t>Total Uncleared Transactions</t>
  </si>
  <si>
    <t>Deposits and Credits - 7 items</t>
  </si>
  <si>
    <t>11:43 AM</t>
  </si>
  <si>
    <t>As of October 15, 2023</t>
  </si>
  <si>
    <t>Oct 15, 23</t>
  </si>
  <si>
    <t>Total Accounts Receivable</t>
  </si>
  <si>
    <t>11:44 AM</t>
  </si>
  <si>
    <t>July 2023 through June 2024</t>
  </si>
  <si>
    <t>Jul '23 - Oct 15 '23</t>
  </si>
  <si>
    <t>FY '24 Budget</t>
  </si>
  <si>
    <r>
      <t>$ Over/</t>
    </r>
    <r>
      <rPr>
        <b/>
        <sz val="8"/>
        <color rgb="FFFF0000"/>
        <rFont val="Arial"/>
        <family val="2"/>
      </rPr>
      <t>Under</t>
    </r>
    <r>
      <rPr>
        <b/>
        <sz val="8"/>
        <color rgb="FF323232"/>
        <rFont val="Arial"/>
        <family val="2"/>
      </rPr>
      <t xml:space="preserve"> Budget</t>
    </r>
  </si>
  <si>
    <t>11:51 AM</t>
  </si>
  <si>
    <t>11:53 AM</t>
  </si>
  <si>
    <t>MA</t>
  </si>
  <si>
    <t>NH</t>
  </si>
  <si>
    <t>OK</t>
  </si>
  <si>
    <t>WV</t>
  </si>
  <si>
    <t>July 1 through October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</si>
</sst>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49" fontId="11" fillId="0" borderId="0" xfId="0" applyNumberFormat="1" applyFont="1"/>
    <xf numFmtId="165" fontId="11" fillId="0" borderId="2" xfId="0" applyNumberFormat="1" applyFont="1" applyBorder="1"/>
    <xf numFmtId="49" fontId="11" fillId="0" borderId="0" xfId="0" applyNumberFormat="1" applyFont="1" applyAlignment="1">
      <alignment horizontal="center"/>
    </xf>
    <xf numFmtId="40" fontId="0" fillId="0" borderId="0" xfId="0" applyNumberFormat="1"/>
    <xf numFmtId="40" fontId="0" fillId="0" borderId="0" xfId="0" applyNumberFormat="1" applyAlignment="1">
      <alignment horizontal="centerContinuous"/>
    </xf>
    <xf numFmtId="49" fontId="12" fillId="0" borderId="0" xfId="0" applyNumberFormat="1" applyFont="1"/>
    <xf numFmtId="49" fontId="0" fillId="0" borderId="0" xfId="0" applyNumberFormat="1"/>
    <xf numFmtId="49" fontId="11" fillId="0" borderId="0" xfId="0" applyNumberFormat="1" applyFont="1" applyAlignment="1">
      <alignment horizontal="right"/>
    </xf>
    <xf numFmtId="49" fontId="13" fillId="0" borderId="0" xfId="0" applyNumberFormat="1" applyFont="1"/>
    <xf numFmtId="164" fontId="11" fillId="0" borderId="0" xfId="0" applyNumberFormat="1" applyFont="1" applyAlignment="1">
      <alignment horizontal="right"/>
    </xf>
    <xf numFmtId="49" fontId="14" fillId="0" borderId="0" xfId="0" applyNumberFormat="1" applyFont="1"/>
    <xf numFmtId="49" fontId="11" fillId="0" borderId="1" xfId="0" applyNumberFormat="1" applyFont="1" applyBorder="1" applyAlignment="1">
      <alignment horizontal="center"/>
    </xf>
    <xf numFmtId="164" fontId="11" fillId="0" borderId="0" xfId="0" applyNumberFormat="1" applyFont="1"/>
    <xf numFmtId="49" fontId="16" fillId="0" borderId="0" xfId="0" applyNumberFormat="1" applyFont="1"/>
    <xf numFmtId="165" fontId="11" fillId="0" borderId="0" xfId="0" applyNumberFormat="1" applyFont="1"/>
    <xf numFmtId="49" fontId="15" fillId="0" borderId="0" xfId="0" applyNumberFormat="1" applyFont="1"/>
    <xf numFmtId="164" fontId="15" fillId="0" borderId="0" xfId="0" applyNumberFormat="1" applyFont="1"/>
    <xf numFmtId="49" fontId="17" fillId="0" borderId="0" xfId="0" applyNumberFormat="1" applyFont="1" applyAlignment="1">
      <alignment horizontal="centerContinuous"/>
    </xf>
    <xf numFmtId="165" fontId="15" fillId="0" borderId="0" xfId="0" applyNumberFormat="1" applyFont="1"/>
    <xf numFmtId="165" fontId="15" fillId="0" borderId="3" xfId="0" applyNumberFormat="1" applyFont="1" applyBorder="1"/>
    <xf numFmtId="49" fontId="17" fillId="0" borderId="0" xfId="0" applyNumberFormat="1" applyFont="1"/>
    <xf numFmtId="165" fontId="15" fillId="0" borderId="4" xfId="0" applyNumberFormat="1" applyFont="1" applyBorder="1"/>
    <xf numFmtId="165" fontId="15" fillId="0" borderId="5" xfId="0" applyNumberFormat="1" applyFont="1" applyBorder="1"/>
    <xf numFmtId="49" fontId="0" fillId="0" borderId="0" xfId="0" applyNumberFormat="1" applyAlignment="1">
      <alignment horizontal="centerContinuous"/>
    </xf>
    <xf numFmtId="49" fontId="11" fillId="0" borderId="6" xfId="0" applyNumberFormat="1" applyFont="1" applyBorder="1" applyAlignment="1">
      <alignment horizontal="center"/>
    </xf>
    <xf numFmtId="166" fontId="15" fillId="0" borderId="0" xfId="0" applyNumberFormat="1" applyFont="1"/>
    <xf numFmtId="166" fontId="15" fillId="0" borderId="3" xfId="0" applyNumberFormat="1" applyFont="1" applyBorder="1"/>
    <xf numFmtId="166" fontId="15" fillId="0" borderId="5" xfId="0" applyNumberFormat="1" applyFont="1" applyBorder="1"/>
    <xf numFmtId="166" fontId="15" fillId="0" borderId="4" xfId="0" applyNumberFormat="1" applyFont="1" applyBorder="1"/>
    <xf numFmtId="166" fontId="11" fillId="0" borderId="2" xfId="0" applyNumberFormat="1" applyFont="1" applyBorder="1"/>
    <xf numFmtId="40" fontId="15" fillId="0" borderId="0" xfId="0" applyNumberFormat="1" applyFont="1"/>
    <xf numFmtId="40" fontId="15" fillId="0" borderId="3" xfId="0" applyNumberFormat="1" applyFont="1" applyBorder="1"/>
    <xf numFmtId="40" fontId="15" fillId="0" borderId="5" xfId="0" applyNumberFormat="1" applyFont="1" applyBorder="1"/>
    <xf numFmtId="40" fontId="15" fillId="0" borderId="4" xfId="0" applyNumberFormat="1" applyFont="1" applyBorder="1"/>
    <xf numFmtId="40" fontId="11" fillId="0" borderId="2" xfId="0" applyNumberFormat="1" applyFont="1" applyBorder="1"/>
    <xf numFmtId="40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 wrapText="1"/>
    </xf>
    <xf numFmtId="40" fontId="11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4 2" xfId="7" xr:uid="{00000000-0005-0000-0000-000007000000}"/>
    <cellStyle name="Normal 2 5" xfId="8" xr:uid="{00000000-0005-0000-0000-000008000000}"/>
    <cellStyle name="Normal 2 6" xfId="9" xr:uid="{00000000-0005-0000-0000-000009000000}"/>
    <cellStyle name="Normal 2 7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92D206B0-4DFC-4076-BBEF-9057D13EF768}"/>
    <cellStyle name="Normal 7" xfId="15" xr:uid="{D980B1B1-142C-43C2-8CFC-6970AE28ABD7}"/>
  </cellStyles>
  <dxfs count="0"/>
  <tableStyles count="0" defaultTableStyle="TableStyleMedium2" defaultPivotStyle="PivotStyleLight16"/>
  <colors>
    <mruColors>
      <color rgb="FF70F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</a:t>
            </a:r>
            <a:r>
              <a:rPr lang="en-US" baseline="0"/>
              <a:t> Forecast Through September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[1]Sheet4!$A$2</c:f>
              <c:strCache>
                <c:ptCount val="1"/>
                <c:pt idx="0">
                  <c:v>Beginning Cash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[1]Sheet4!$B$1:$AN$1</c:f>
              <c:numCache>
                <c:formatCode>General</c:formatCode>
                <c:ptCount val="39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44276</c:v>
                </c:pt>
                <c:pt idx="9">
                  <c:v>44307</c:v>
                </c:pt>
                <c:pt idx="10">
                  <c:v>44337</c:v>
                </c:pt>
                <c:pt idx="11">
                  <c:v>44368</c:v>
                </c:pt>
                <c:pt idx="12">
                  <c:v>44398</c:v>
                </c:pt>
                <c:pt idx="13">
                  <c:v>44429</c:v>
                </c:pt>
                <c:pt idx="14">
                  <c:v>44460</c:v>
                </c:pt>
                <c:pt idx="15">
                  <c:v>44490</c:v>
                </c:pt>
                <c:pt idx="16">
                  <c:v>44521</c:v>
                </c:pt>
                <c:pt idx="17">
                  <c:v>44551</c:v>
                </c:pt>
                <c:pt idx="18">
                  <c:v>44582</c:v>
                </c:pt>
                <c:pt idx="19">
                  <c:v>44613</c:v>
                </c:pt>
                <c:pt idx="20">
                  <c:v>44641</c:v>
                </c:pt>
                <c:pt idx="21">
                  <c:v>44672</c:v>
                </c:pt>
                <c:pt idx="22">
                  <c:v>44702</c:v>
                </c:pt>
                <c:pt idx="23">
                  <c:v>44733</c:v>
                </c:pt>
                <c:pt idx="24">
                  <c:v>44763</c:v>
                </c:pt>
                <c:pt idx="25">
                  <c:v>44794</c:v>
                </c:pt>
                <c:pt idx="26">
                  <c:v>44825</c:v>
                </c:pt>
                <c:pt idx="27">
                  <c:v>44855</c:v>
                </c:pt>
                <c:pt idx="28">
                  <c:v>44886</c:v>
                </c:pt>
                <c:pt idx="29">
                  <c:v>44916</c:v>
                </c:pt>
                <c:pt idx="30">
                  <c:v>44947</c:v>
                </c:pt>
                <c:pt idx="31">
                  <c:v>44978</c:v>
                </c:pt>
                <c:pt idx="32">
                  <c:v>45006</c:v>
                </c:pt>
                <c:pt idx="33">
                  <c:v>45037</c:v>
                </c:pt>
                <c:pt idx="34">
                  <c:v>45067</c:v>
                </c:pt>
                <c:pt idx="35">
                  <c:v>45098</c:v>
                </c:pt>
                <c:pt idx="36">
                  <c:v>45128</c:v>
                </c:pt>
                <c:pt idx="37">
                  <c:v>45159</c:v>
                </c:pt>
                <c:pt idx="38">
                  <c:v>45190</c:v>
                </c:pt>
              </c:numCache>
            </c:numRef>
          </c:cat>
          <c:val>
            <c:numRef>
              <c:f>[1]Sheet4!$B$2:$AN$2</c:f>
              <c:numCache>
                <c:formatCode>General</c:formatCode>
                <c:ptCount val="39"/>
                <c:pt idx="0">
                  <c:v>61082.25</c:v>
                </c:pt>
                <c:pt idx="1">
                  <c:v>68155.56</c:v>
                </c:pt>
                <c:pt idx="2">
                  <c:v>65293.29</c:v>
                </c:pt>
                <c:pt idx="3">
                  <c:v>67527.38</c:v>
                </c:pt>
                <c:pt idx="4">
                  <c:v>74493.789999999994</c:v>
                </c:pt>
                <c:pt idx="5">
                  <c:v>74425.399999999994</c:v>
                </c:pt>
                <c:pt idx="6">
                  <c:v>70837.56</c:v>
                </c:pt>
                <c:pt idx="7">
                  <c:v>70557.78</c:v>
                </c:pt>
                <c:pt idx="8">
                  <c:v>67728.94</c:v>
                </c:pt>
                <c:pt idx="9">
                  <c:v>61977.57</c:v>
                </c:pt>
                <c:pt idx="10">
                  <c:v>59550.07</c:v>
                </c:pt>
                <c:pt idx="11">
                  <c:v>69818.23</c:v>
                </c:pt>
                <c:pt idx="12">
                  <c:v>73869.56</c:v>
                </c:pt>
                <c:pt idx="13">
                  <c:v>77756.070000000007</c:v>
                </c:pt>
                <c:pt idx="14">
                  <c:v>87247.52</c:v>
                </c:pt>
                <c:pt idx="15">
                  <c:v>86985.19</c:v>
                </c:pt>
                <c:pt idx="16">
                  <c:v>81917.02</c:v>
                </c:pt>
                <c:pt idx="17">
                  <c:v>79086.2</c:v>
                </c:pt>
                <c:pt idx="18">
                  <c:v>75895.87</c:v>
                </c:pt>
                <c:pt idx="19">
                  <c:v>70768.320000000007</c:v>
                </c:pt>
                <c:pt idx="20">
                  <c:v>67575.89</c:v>
                </c:pt>
                <c:pt idx="21">
                  <c:v>62809.15</c:v>
                </c:pt>
                <c:pt idx="22">
                  <c:v>58067.1</c:v>
                </c:pt>
                <c:pt idx="23">
                  <c:v>67422.67</c:v>
                </c:pt>
                <c:pt idx="24">
                  <c:v>74098.48</c:v>
                </c:pt>
                <c:pt idx="25">
                  <c:v>82778.83</c:v>
                </c:pt>
                <c:pt idx="26">
                  <c:v>90371.69</c:v>
                </c:pt>
                <c:pt idx="27">
                  <c:v>97754.59</c:v>
                </c:pt>
                <c:pt idx="28">
                  <c:v>99629.89</c:v>
                </c:pt>
                <c:pt idx="29">
                  <c:v>94406.16</c:v>
                </c:pt>
                <c:pt idx="30">
                  <c:v>95684.13</c:v>
                </c:pt>
                <c:pt idx="31">
                  <c:v>71382.8</c:v>
                </c:pt>
                <c:pt idx="32">
                  <c:v>69338.37</c:v>
                </c:pt>
                <c:pt idx="33">
                  <c:v>64391.31</c:v>
                </c:pt>
                <c:pt idx="34">
                  <c:v>58906.75</c:v>
                </c:pt>
                <c:pt idx="35">
                  <c:v>56177.05</c:v>
                </c:pt>
                <c:pt idx="36">
                  <c:v>80178.09</c:v>
                </c:pt>
                <c:pt idx="37">
                  <c:v>90435.92</c:v>
                </c:pt>
                <c:pt idx="38">
                  <c:v>91127.6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8-44A9-A80E-83FC290225F9}"/>
            </c:ext>
          </c:extLst>
        </c:ser>
        <c:ser>
          <c:idx val="1"/>
          <c:order val="1"/>
          <c:tx>
            <c:strRef>
              <c:f>[1]Sheet4!$A$3</c:f>
              <c:strCache>
                <c:ptCount val="1"/>
                <c:pt idx="0">
                  <c:v>Proj. Balance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38-44A9-A80E-83FC290225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[1]Sheet4!$B$1:$AN$1</c:f>
              <c:numCache>
                <c:formatCode>General</c:formatCode>
                <c:ptCount val="39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44276</c:v>
                </c:pt>
                <c:pt idx="9">
                  <c:v>44307</c:v>
                </c:pt>
                <c:pt idx="10">
                  <c:v>44337</c:v>
                </c:pt>
                <c:pt idx="11">
                  <c:v>44368</c:v>
                </c:pt>
                <c:pt idx="12">
                  <c:v>44398</c:v>
                </c:pt>
                <c:pt idx="13">
                  <c:v>44429</c:v>
                </c:pt>
                <c:pt idx="14">
                  <c:v>44460</c:v>
                </c:pt>
                <c:pt idx="15">
                  <c:v>44490</c:v>
                </c:pt>
                <c:pt idx="16">
                  <c:v>44521</c:v>
                </c:pt>
                <c:pt idx="17">
                  <c:v>44551</c:v>
                </c:pt>
                <c:pt idx="18">
                  <c:v>44582</c:v>
                </c:pt>
                <c:pt idx="19">
                  <c:v>44613</c:v>
                </c:pt>
                <c:pt idx="20">
                  <c:v>44641</c:v>
                </c:pt>
                <c:pt idx="21">
                  <c:v>44672</c:v>
                </c:pt>
                <c:pt idx="22">
                  <c:v>44702</c:v>
                </c:pt>
                <c:pt idx="23">
                  <c:v>44733</c:v>
                </c:pt>
                <c:pt idx="24">
                  <c:v>44763</c:v>
                </c:pt>
                <c:pt idx="25">
                  <c:v>44794</c:v>
                </c:pt>
                <c:pt idx="26">
                  <c:v>44825</c:v>
                </c:pt>
                <c:pt idx="27">
                  <c:v>44855</c:v>
                </c:pt>
                <c:pt idx="28">
                  <c:v>44886</c:v>
                </c:pt>
                <c:pt idx="29">
                  <c:v>44916</c:v>
                </c:pt>
                <c:pt idx="30">
                  <c:v>44947</c:v>
                </c:pt>
                <c:pt idx="31">
                  <c:v>44978</c:v>
                </c:pt>
                <c:pt idx="32">
                  <c:v>45006</c:v>
                </c:pt>
                <c:pt idx="33">
                  <c:v>45037</c:v>
                </c:pt>
                <c:pt idx="34">
                  <c:v>45067</c:v>
                </c:pt>
                <c:pt idx="35">
                  <c:v>45098</c:v>
                </c:pt>
                <c:pt idx="36">
                  <c:v>45128</c:v>
                </c:pt>
                <c:pt idx="37">
                  <c:v>45159</c:v>
                </c:pt>
                <c:pt idx="38">
                  <c:v>45190</c:v>
                </c:pt>
              </c:numCache>
            </c:numRef>
          </c:cat>
          <c:val>
            <c:numRef>
              <c:f>[1]Sheet4!$B$3:$AN$3</c:f>
              <c:numCache>
                <c:formatCode>General</c:formatCode>
                <c:ptCount val="39"/>
                <c:pt idx="0">
                  <c:v>68155.56</c:v>
                </c:pt>
                <c:pt idx="1">
                  <c:v>65293.29</c:v>
                </c:pt>
                <c:pt idx="2">
                  <c:v>67527.38</c:v>
                </c:pt>
                <c:pt idx="3">
                  <c:v>74493.789999999994</c:v>
                </c:pt>
                <c:pt idx="4">
                  <c:v>74425.399999999994</c:v>
                </c:pt>
                <c:pt idx="5">
                  <c:v>70837.56</c:v>
                </c:pt>
                <c:pt idx="6">
                  <c:v>70557.78</c:v>
                </c:pt>
                <c:pt idx="7">
                  <c:v>67728.94</c:v>
                </c:pt>
                <c:pt idx="8">
                  <c:v>61977.57</c:v>
                </c:pt>
                <c:pt idx="9">
                  <c:v>59550.07</c:v>
                </c:pt>
                <c:pt idx="10">
                  <c:v>69818.23</c:v>
                </c:pt>
                <c:pt idx="11">
                  <c:v>73869.56</c:v>
                </c:pt>
                <c:pt idx="12">
                  <c:v>77756.070000000007</c:v>
                </c:pt>
                <c:pt idx="13">
                  <c:v>87247.52</c:v>
                </c:pt>
                <c:pt idx="14">
                  <c:v>86985.19</c:v>
                </c:pt>
                <c:pt idx="15">
                  <c:v>81917.02</c:v>
                </c:pt>
                <c:pt idx="16">
                  <c:v>79086.2</c:v>
                </c:pt>
                <c:pt idx="17">
                  <c:v>75895.87</c:v>
                </c:pt>
                <c:pt idx="18">
                  <c:v>70768.320000000007</c:v>
                </c:pt>
                <c:pt idx="19">
                  <c:v>67575.89</c:v>
                </c:pt>
                <c:pt idx="20">
                  <c:v>62809.15</c:v>
                </c:pt>
                <c:pt idx="21">
                  <c:v>58067.17</c:v>
                </c:pt>
                <c:pt idx="22">
                  <c:v>67422.67</c:v>
                </c:pt>
                <c:pt idx="23">
                  <c:v>74098.48</c:v>
                </c:pt>
                <c:pt idx="24">
                  <c:v>82778.83</c:v>
                </c:pt>
                <c:pt idx="25">
                  <c:v>90371.69</c:v>
                </c:pt>
                <c:pt idx="26">
                  <c:v>97754.59</c:v>
                </c:pt>
                <c:pt idx="27">
                  <c:v>99629.89</c:v>
                </c:pt>
                <c:pt idx="28">
                  <c:v>94406.16</c:v>
                </c:pt>
                <c:pt idx="29">
                  <c:v>95684.13</c:v>
                </c:pt>
                <c:pt idx="30">
                  <c:v>71382.8</c:v>
                </c:pt>
                <c:pt idx="31">
                  <c:v>69338.37</c:v>
                </c:pt>
                <c:pt idx="32">
                  <c:v>64391.31</c:v>
                </c:pt>
                <c:pt idx="33">
                  <c:v>58906.75</c:v>
                </c:pt>
                <c:pt idx="34">
                  <c:v>56177.05</c:v>
                </c:pt>
                <c:pt idx="35">
                  <c:v>80178.09</c:v>
                </c:pt>
                <c:pt idx="36">
                  <c:v>90435.92</c:v>
                </c:pt>
                <c:pt idx="37">
                  <c:v>91127.6</c:v>
                </c:pt>
                <c:pt idx="38">
                  <c:v>106853.45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8-44A9-A80E-83FC2902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15375"/>
        <c:axId val="1532721279"/>
      </c:barChart>
      <c:lineChart>
        <c:grouping val="standard"/>
        <c:varyColors val="0"/>
        <c:ser>
          <c:idx val="2"/>
          <c:order val="2"/>
          <c:tx>
            <c:strRef>
              <c:f>[1]Sheet4!$A$4</c:f>
              <c:strCache>
                <c:ptCount val="1"/>
                <c:pt idx="0">
                  <c:v>Reserve Fund</c:v>
                </c:pt>
              </c:strCache>
            </c:strRef>
          </c:tx>
          <c:spPr>
            <a:ln w="28575" cap="rnd">
              <a:solidFill>
                <a:srgbClr val="70F20E"/>
              </a:solidFill>
              <a:round/>
            </a:ln>
            <a:effectLst/>
          </c:spPr>
          <c:marker>
            <c:symbol val="none"/>
          </c:marker>
          <c:cat>
            <c:numRef>
              <c:f>[1]Sheet4!$B$1:$AN$1</c:f>
              <c:numCache>
                <c:formatCode>General</c:formatCode>
                <c:ptCount val="39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44276</c:v>
                </c:pt>
                <c:pt idx="9">
                  <c:v>44307</c:v>
                </c:pt>
                <c:pt idx="10">
                  <c:v>44337</c:v>
                </c:pt>
                <c:pt idx="11">
                  <c:v>44368</c:v>
                </c:pt>
                <c:pt idx="12">
                  <c:v>44398</c:v>
                </c:pt>
                <c:pt idx="13">
                  <c:v>44429</c:v>
                </c:pt>
                <c:pt idx="14">
                  <c:v>44460</c:v>
                </c:pt>
                <c:pt idx="15">
                  <c:v>44490</c:v>
                </c:pt>
                <c:pt idx="16">
                  <c:v>44521</c:v>
                </c:pt>
                <c:pt idx="17">
                  <c:v>44551</c:v>
                </c:pt>
                <c:pt idx="18">
                  <c:v>44582</c:v>
                </c:pt>
                <c:pt idx="19">
                  <c:v>44613</c:v>
                </c:pt>
                <c:pt idx="20">
                  <c:v>44641</c:v>
                </c:pt>
                <c:pt idx="21">
                  <c:v>44672</c:v>
                </c:pt>
                <c:pt idx="22">
                  <c:v>44702</c:v>
                </c:pt>
                <c:pt idx="23">
                  <c:v>44733</c:v>
                </c:pt>
                <c:pt idx="24">
                  <c:v>44763</c:v>
                </c:pt>
                <c:pt idx="25">
                  <c:v>44794</c:v>
                </c:pt>
                <c:pt idx="26">
                  <c:v>44825</c:v>
                </c:pt>
                <c:pt idx="27">
                  <c:v>44855</c:v>
                </c:pt>
                <c:pt idx="28">
                  <c:v>44886</c:v>
                </c:pt>
                <c:pt idx="29">
                  <c:v>44916</c:v>
                </c:pt>
                <c:pt idx="30">
                  <c:v>44947</c:v>
                </c:pt>
                <c:pt idx="31">
                  <c:v>44978</c:v>
                </c:pt>
                <c:pt idx="32">
                  <c:v>45006</c:v>
                </c:pt>
                <c:pt idx="33">
                  <c:v>45037</c:v>
                </c:pt>
                <c:pt idx="34">
                  <c:v>45067</c:v>
                </c:pt>
                <c:pt idx="35">
                  <c:v>45098</c:v>
                </c:pt>
                <c:pt idx="36">
                  <c:v>45128</c:v>
                </c:pt>
                <c:pt idx="37">
                  <c:v>45159</c:v>
                </c:pt>
                <c:pt idx="38">
                  <c:v>45190</c:v>
                </c:pt>
              </c:numCache>
            </c:numRef>
          </c:cat>
          <c:val>
            <c:numRef>
              <c:f>[1]Sheet4!$B$4:$AN$4</c:f>
              <c:numCache>
                <c:formatCode>General</c:formatCode>
                <c:ptCount val="39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8-44A9-A80E-83FC2902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915375"/>
        <c:axId val="1532721279"/>
      </c:lineChart>
      <c:catAx>
        <c:axId val="1530915375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721279"/>
        <c:crosses val="autoZero"/>
        <c:auto val="1"/>
        <c:lblAlgn val="ctr"/>
        <c:lblOffset val="100"/>
        <c:noMultiLvlLbl val="0"/>
      </c:catAx>
      <c:valAx>
        <c:axId val="153272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91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495300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50BAF-1565-4FF3-8925-DE3EFBBF4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tty\Documents\NCPMC\Accounting\CashFlow%209_30_23.xls" TargetMode="External"/><Relationship Id="rId1" Type="http://schemas.openxmlformats.org/officeDocument/2006/relationships/externalLinkPath" Target="CashFlow%209_30_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FlowByMonth"/>
      <sheetName val="Sheet5"/>
      <sheetName val="Chart1"/>
      <sheetName val="2014-2017CashFlow"/>
      <sheetName val="Sheet1"/>
      <sheetName val="Sheet2"/>
      <sheetName val="Sheet3"/>
      <sheetName val="Sheet4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B1">
            <v>44013</v>
          </cell>
          <cell r="C1">
            <v>44044</v>
          </cell>
          <cell r="D1">
            <v>44075</v>
          </cell>
          <cell r="E1">
            <v>44105</v>
          </cell>
          <cell r="F1">
            <v>44136</v>
          </cell>
          <cell r="G1">
            <v>44166</v>
          </cell>
          <cell r="H1">
            <v>44197</v>
          </cell>
          <cell r="I1">
            <v>44228</v>
          </cell>
          <cell r="J1">
            <v>44276</v>
          </cell>
          <cell r="K1">
            <v>44307</v>
          </cell>
          <cell r="L1">
            <v>44337</v>
          </cell>
          <cell r="M1">
            <v>44368</v>
          </cell>
          <cell r="N1">
            <v>44398</v>
          </cell>
          <cell r="O1">
            <v>44429</v>
          </cell>
          <cell r="P1">
            <v>44460</v>
          </cell>
          <cell r="Q1">
            <v>44490</v>
          </cell>
          <cell r="R1">
            <v>44521</v>
          </cell>
          <cell r="S1">
            <v>44551</v>
          </cell>
          <cell r="T1">
            <v>44582</v>
          </cell>
          <cell r="U1">
            <v>44613</v>
          </cell>
          <cell r="V1">
            <v>44641</v>
          </cell>
          <cell r="W1">
            <v>44672</v>
          </cell>
          <cell r="X1">
            <v>44702</v>
          </cell>
          <cell r="Y1">
            <v>44733</v>
          </cell>
          <cell r="Z1">
            <v>44763</v>
          </cell>
          <cell r="AA1">
            <v>44794</v>
          </cell>
          <cell r="AB1">
            <v>44825</v>
          </cell>
          <cell r="AC1">
            <v>44855</v>
          </cell>
          <cell r="AD1">
            <v>44886</v>
          </cell>
          <cell r="AE1">
            <v>44916</v>
          </cell>
          <cell r="AF1">
            <v>44947</v>
          </cell>
          <cell r="AG1">
            <v>44978</v>
          </cell>
          <cell r="AH1">
            <v>45006</v>
          </cell>
          <cell r="AI1">
            <v>45037</v>
          </cell>
          <cell r="AJ1">
            <v>45067</v>
          </cell>
          <cell r="AK1">
            <v>45098</v>
          </cell>
          <cell r="AL1">
            <v>45128</v>
          </cell>
          <cell r="AM1">
            <v>45159</v>
          </cell>
          <cell r="AN1">
            <v>45190</v>
          </cell>
        </row>
        <row r="2">
          <cell r="A2" t="str">
            <v>Beginning Cash</v>
          </cell>
          <cell r="B2">
            <v>61082.25</v>
          </cell>
          <cell r="C2">
            <v>68155.56</v>
          </cell>
          <cell r="D2">
            <v>65293.29</v>
          </cell>
          <cell r="E2">
            <v>67527.38</v>
          </cell>
          <cell r="F2">
            <v>74493.789999999994</v>
          </cell>
          <cell r="G2">
            <v>74425.399999999994</v>
          </cell>
          <cell r="H2">
            <v>70837.56</v>
          </cell>
          <cell r="I2">
            <v>70557.78</v>
          </cell>
          <cell r="J2">
            <v>67728.94</v>
          </cell>
          <cell r="K2">
            <v>61977.57</v>
          </cell>
          <cell r="L2">
            <v>59550.07</v>
          </cell>
          <cell r="M2">
            <v>69818.23</v>
          </cell>
          <cell r="N2">
            <v>73869.56</v>
          </cell>
          <cell r="O2">
            <v>77756.070000000007</v>
          </cell>
          <cell r="P2">
            <v>87247.52</v>
          </cell>
          <cell r="Q2">
            <v>86985.19</v>
          </cell>
          <cell r="R2">
            <v>81917.02</v>
          </cell>
          <cell r="S2">
            <v>79086.2</v>
          </cell>
          <cell r="T2">
            <v>75895.87</v>
          </cell>
          <cell r="U2">
            <v>70768.320000000007</v>
          </cell>
          <cell r="V2">
            <v>67575.89</v>
          </cell>
          <cell r="W2">
            <v>62809.15</v>
          </cell>
          <cell r="X2">
            <v>58067.1</v>
          </cell>
          <cell r="Y2">
            <v>67422.67</v>
          </cell>
          <cell r="Z2">
            <v>74098.48</v>
          </cell>
          <cell r="AA2">
            <v>82778.83</v>
          </cell>
          <cell r="AB2">
            <v>90371.69</v>
          </cell>
          <cell r="AC2">
            <v>97754.59</v>
          </cell>
          <cell r="AD2">
            <v>99629.89</v>
          </cell>
          <cell r="AE2">
            <v>94406.16</v>
          </cell>
          <cell r="AF2">
            <v>95684.13</v>
          </cell>
          <cell r="AG2">
            <v>71382.8</v>
          </cell>
          <cell r="AH2">
            <v>69338.37</v>
          </cell>
          <cell r="AI2">
            <v>64391.31</v>
          </cell>
          <cell r="AJ2">
            <v>58906.75</v>
          </cell>
          <cell r="AK2">
            <v>56177.05</v>
          </cell>
          <cell r="AL2">
            <v>80178.09</v>
          </cell>
          <cell r="AM2">
            <v>90435.92</v>
          </cell>
          <cell r="AN2">
            <v>91127.6</v>
          </cell>
        </row>
        <row r="3">
          <cell r="A3" t="str">
            <v>Proj. Balance</v>
          </cell>
          <cell r="B3">
            <v>68155.56</v>
          </cell>
          <cell r="C3">
            <v>65293.29</v>
          </cell>
          <cell r="D3">
            <v>67527.38</v>
          </cell>
          <cell r="E3">
            <v>74493.789999999994</v>
          </cell>
          <cell r="F3">
            <v>74425.399999999994</v>
          </cell>
          <cell r="G3">
            <v>70837.56</v>
          </cell>
          <cell r="H3">
            <v>70557.78</v>
          </cell>
          <cell r="I3">
            <v>67728.94</v>
          </cell>
          <cell r="J3">
            <v>61977.57</v>
          </cell>
          <cell r="K3">
            <v>59550.07</v>
          </cell>
          <cell r="L3">
            <v>69818.23</v>
          </cell>
          <cell r="M3">
            <v>73869.56</v>
          </cell>
          <cell r="N3">
            <v>77756.070000000007</v>
          </cell>
          <cell r="O3">
            <v>87247.52</v>
          </cell>
          <cell r="P3">
            <v>86985.19</v>
          </cell>
          <cell r="Q3">
            <v>81917.02</v>
          </cell>
          <cell r="R3">
            <v>79086.2</v>
          </cell>
          <cell r="S3">
            <v>75895.87</v>
          </cell>
          <cell r="T3">
            <v>70768.320000000007</v>
          </cell>
          <cell r="U3">
            <v>67575.89</v>
          </cell>
          <cell r="V3">
            <v>62809.15</v>
          </cell>
          <cell r="W3">
            <v>58067.17</v>
          </cell>
          <cell r="X3">
            <v>67422.67</v>
          </cell>
          <cell r="Y3">
            <v>74098.48</v>
          </cell>
          <cell r="Z3">
            <v>82778.83</v>
          </cell>
          <cell r="AA3">
            <v>90371.69</v>
          </cell>
          <cell r="AB3">
            <v>97754.59</v>
          </cell>
          <cell r="AC3">
            <v>99629.89</v>
          </cell>
          <cell r="AD3">
            <v>94406.16</v>
          </cell>
          <cell r="AE3">
            <v>95684.13</v>
          </cell>
          <cell r="AF3">
            <v>71382.8</v>
          </cell>
          <cell r="AG3">
            <v>69338.37</v>
          </cell>
          <cell r="AH3">
            <v>64391.31</v>
          </cell>
          <cell r="AI3">
            <v>58906.75</v>
          </cell>
          <cell r="AJ3">
            <v>56177.05</v>
          </cell>
          <cell r="AK3">
            <v>80178.09</v>
          </cell>
          <cell r="AL3">
            <v>90435.92</v>
          </cell>
          <cell r="AM3">
            <v>91127.6</v>
          </cell>
          <cell r="AN3">
            <v>106853.45</v>
          </cell>
        </row>
        <row r="4">
          <cell r="A4" t="str">
            <v>Reserve Fund</v>
          </cell>
          <cell r="B4">
            <v>13000</v>
          </cell>
          <cell r="C4">
            <v>13000</v>
          </cell>
          <cell r="D4">
            <v>13000</v>
          </cell>
          <cell r="E4">
            <v>13000</v>
          </cell>
          <cell r="F4">
            <v>13000</v>
          </cell>
          <cell r="G4">
            <v>13000</v>
          </cell>
          <cell r="H4">
            <v>13000</v>
          </cell>
          <cell r="I4">
            <v>13000</v>
          </cell>
          <cell r="J4">
            <v>13000</v>
          </cell>
          <cell r="K4">
            <v>13000</v>
          </cell>
          <cell r="L4">
            <v>13000</v>
          </cell>
          <cell r="M4">
            <v>13000</v>
          </cell>
          <cell r="N4">
            <v>13000</v>
          </cell>
          <cell r="O4">
            <v>13000</v>
          </cell>
          <cell r="P4">
            <v>13000</v>
          </cell>
          <cell r="Q4">
            <v>13000</v>
          </cell>
          <cell r="R4">
            <v>13000</v>
          </cell>
          <cell r="S4">
            <v>13000</v>
          </cell>
          <cell r="T4">
            <v>20000</v>
          </cell>
          <cell r="U4">
            <v>20000</v>
          </cell>
          <cell r="V4">
            <v>20000</v>
          </cell>
          <cell r="W4">
            <v>20000</v>
          </cell>
          <cell r="X4">
            <v>20000</v>
          </cell>
          <cell r="Y4">
            <v>20000</v>
          </cell>
          <cell r="Z4">
            <v>20000</v>
          </cell>
          <cell r="AA4">
            <v>20000</v>
          </cell>
          <cell r="AB4">
            <v>20000</v>
          </cell>
          <cell r="AC4">
            <v>20000</v>
          </cell>
          <cell r="AD4">
            <v>20000</v>
          </cell>
          <cell r="AE4">
            <v>20000</v>
          </cell>
          <cell r="AF4">
            <v>20000</v>
          </cell>
          <cell r="AG4">
            <v>20000</v>
          </cell>
          <cell r="AH4">
            <v>20000</v>
          </cell>
          <cell r="AI4">
            <v>20000</v>
          </cell>
          <cell r="AJ4">
            <v>20000</v>
          </cell>
          <cell r="AK4">
            <v>20000</v>
          </cell>
          <cell r="AL4">
            <v>20000</v>
          </cell>
          <cell r="AM4">
            <v>20000</v>
          </cell>
          <cell r="AN4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workbookViewId="0">
      <selection activeCell="J27" sqref="J26:J27"/>
    </sheetView>
  </sheetViews>
  <sheetFormatPr defaultRowHeight="15" x14ac:dyDescent="0.25"/>
  <cols>
    <col min="1" max="3" width="3" customWidth="1"/>
    <col min="4" max="4" width="26.42578125" customWidth="1"/>
    <col min="5" max="5" width="6.140625" bestFit="1" customWidth="1"/>
    <col min="6" max="6" width="8.7109375" bestFit="1" customWidth="1"/>
    <col min="7" max="7" width="4.5703125" bestFit="1" customWidth="1"/>
    <col min="8" max="8" width="17.85546875" bestFit="1" customWidth="1"/>
    <col min="9" max="9" width="3.28515625" bestFit="1" customWidth="1"/>
    <col min="10" max="10" width="7.85546875" bestFit="1" customWidth="1"/>
    <col min="11" max="11" width="8.7109375" bestFit="1" customWidth="1"/>
  </cols>
  <sheetData>
    <row r="1" spans="1:11" ht="15.75" x14ac:dyDescent="0.2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10" t="s">
        <v>139</v>
      </c>
    </row>
    <row r="2" spans="1:11" ht="18" x14ac:dyDescent="0.25">
      <c r="A2" s="11" t="s">
        <v>18</v>
      </c>
      <c r="B2" s="9"/>
      <c r="C2" s="9"/>
      <c r="D2" s="9"/>
      <c r="E2" s="9"/>
      <c r="F2" s="9"/>
      <c r="G2" s="9"/>
      <c r="H2" s="9"/>
      <c r="I2" s="9"/>
      <c r="J2" s="9"/>
      <c r="K2" s="12">
        <v>45214</v>
      </c>
    </row>
    <row r="3" spans="1:11" x14ac:dyDescent="0.25">
      <c r="A3" s="13" t="s">
        <v>140</v>
      </c>
      <c r="B3" s="9"/>
      <c r="C3" s="9"/>
      <c r="D3" s="9"/>
      <c r="E3" s="9"/>
      <c r="F3" s="9"/>
      <c r="G3" s="9"/>
      <c r="H3" s="9"/>
      <c r="I3" s="9"/>
      <c r="J3" s="9"/>
      <c r="K3" s="10" t="s">
        <v>19</v>
      </c>
    </row>
    <row r="4" spans="1:11" s="1" customFormat="1" ht="15.75" thickBot="1" x14ac:dyDescent="0.3">
      <c r="A4" s="41"/>
      <c r="B4" s="41"/>
      <c r="C4" s="41"/>
      <c r="D4" s="41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</row>
    <row r="5" spans="1:11" ht="15.75" thickTop="1" x14ac:dyDescent="0.25">
      <c r="A5" s="3" t="s">
        <v>27</v>
      </c>
      <c r="B5" s="3"/>
      <c r="C5" s="3"/>
      <c r="D5" s="3"/>
      <c r="E5" s="3"/>
      <c r="F5" s="15"/>
      <c r="G5" s="3"/>
      <c r="H5" s="3"/>
      <c r="I5" s="16"/>
      <c r="J5" s="17"/>
      <c r="K5" s="17">
        <v>54070.53</v>
      </c>
    </row>
    <row r="6" spans="1:11" x14ac:dyDescent="0.25">
      <c r="A6" s="3"/>
      <c r="B6" s="3"/>
      <c r="C6" s="3" t="s">
        <v>28</v>
      </c>
      <c r="D6" s="3"/>
      <c r="E6" s="3"/>
      <c r="F6" s="15"/>
      <c r="G6" s="3"/>
      <c r="H6" s="3"/>
      <c r="I6" s="16"/>
      <c r="J6" s="17"/>
      <c r="K6" s="17"/>
    </row>
    <row r="7" spans="1:11" x14ac:dyDescent="0.25">
      <c r="A7" s="3"/>
      <c r="B7" s="3"/>
      <c r="C7" s="3"/>
      <c r="D7" s="3" t="s">
        <v>141</v>
      </c>
      <c r="E7" s="3"/>
      <c r="F7" s="15"/>
      <c r="G7" s="3"/>
      <c r="H7" s="3"/>
      <c r="I7" s="16"/>
      <c r="J7" s="17"/>
      <c r="K7" s="17"/>
    </row>
    <row r="8" spans="1:11" x14ac:dyDescent="0.25">
      <c r="A8" s="18"/>
      <c r="B8" s="18"/>
      <c r="C8" s="18"/>
      <c r="D8" s="18"/>
      <c r="E8" s="18" t="s">
        <v>92</v>
      </c>
      <c r="F8" s="19">
        <v>45170</v>
      </c>
      <c r="G8" s="18"/>
      <c r="H8" s="18" t="s">
        <v>142</v>
      </c>
      <c r="I8" s="20" t="s">
        <v>29</v>
      </c>
      <c r="J8" s="21">
        <v>-209</v>
      </c>
      <c r="K8" s="21">
        <f>ROUND(K7+J8,5)</f>
        <v>-209</v>
      </c>
    </row>
    <row r="9" spans="1:11" x14ac:dyDescent="0.25">
      <c r="A9" s="18"/>
      <c r="B9" s="18"/>
      <c r="C9" s="18"/>
      <c r="D9" s="18"/>
      <c r="E9" s="18" t="s">
        <v>92</v>
      </c>
      <c r="F9" s="19">
        <v>45174</v>
      </c>
      <c r="G9" s="18"/>
      <c r="H9" s="18" t="s">
        <v>99</v>
      </c>
      <c r="I9" s="20" t="s">
        <v>29</v>
      </c>
      <c r="J9" s="21">
        <v>-6.64</v>
      </c>
      <c r="K9" s="21">
        <f>ROUND(K8+J9,5)</f>
        <v>-215.64</v>
      </c>
    </row>
    <row r="10" spans="1:11" x14ac:dyDescent="0.25">
      <c r="A10" s="18"/>
      <c r="B10" s="18"/>
      <c r="C10" s="18"/>
      <c r="D10" s="18"/>
      <c r="E10" s="18" t="s">
        <v>92</v>
      </c>
      <c r="F10" s="19">
        <v>45180</v>
      </c>
      <c r="G10" s="18"/>
      <c r="H10" s="18" t="s">
        <v>97</v>
      </c>
      <c r="I10" s="20" t="s">
        <v>29</v>
      </c>
      <c r="J10" s="21">
        <v>-13</v>
      </c>
      <c r="K10" s="21">
        <f>ROUND(K9+J10,5)</f>
        <v>-228.64</v>
      </c>
    </row>
    <row r="11" spans="1:11" x14ac:dyDescent="0.25">
      <c r="A11" s="18"/>
      <c r="B11" s="18"/>
      <c r="C11" s="18"/>
      <c r="D11" s="18"/>
      <c r="E11" s="18" t="s">
        <v>92</v>
      </c>
      <c r="F11" s="19">
        <v>45181</v>
      </c>
      <c r="G11" s="18"/>
      <c r="H11" s="18" t="s">
        <v>93</v>
      </c>
      <c r="I11" s="20" t="s">
        <v>29</v>
      </c>
      <c r="J11" s="21">
        <v>-3750</v>
      </c>
      <c r="K11" s="21">
        <f>ROUND(K10+J11,5)</f>
        <v>-3978.64</v>
      </c>
    </row>
    <row r="12" spans="1:11" ht="15.75" thickBot="1" x14ac:dyDescent="0.3">
      <c r="A12" s="18"/>
      <c r="B12" s="18"/>
      <c r="C12" s="18"/>
      <c r="D12" s="18"/>
      <c r="E12" s="18" t="s">
        <v>92</v>
      </c>
      <c r="F12" s="19">
        <v>45181</v>
      </c>
      <c r="G12" s="18"/>
      <c r="H12" s="18" t="s">
        <v>143</v>
      </c>
      <c r="I12" s="20" t="s">
        <v>29</v>
      </c>
      <c r="J12" s="22">
        <v>-358.6</v>
      </c>
      <c r="K12" s="22">
        <f>ROUND(K11+J12,5)</f>
        <v>-4337.24</v>
      </c>
    </row>
    <row r="13" spans="1:11" x14ac:dyDescent="0.25">
      <c r="A13" s="18"/>
      <c r="B13" s="18"/>
      <c r="C13" s="18"/>
      <c r="D13" s="18" t="s">
        <v>94</v>
      </c>
      <c r="E13" s="18"/>
      <c r="F13" s="19"/>
      <c r="G13" s="18"/>
      <c r="H13" s="18"/>
      <c r="I13" s="23"/>
      <c r="J13" s="21">
        <f>ROUND(SUM(J7:J12),5)</f>
        <v>-4337.24</v>
      </c>
      <c r="K13" s="21">
        <f>K12</f>
        <v>-4337.24</v>
      </c>
    </row>
    <row r="14" spans="1:11" x14ac:dyDescent="0.25">
      <c r="A14" s="3"/>
      <c r="B14" s="3"/>
      <c r="C14" s="3"/>
      <c r="D14" s="3" t="s">
        <v>144</v>
      </c>
      <c r="E14" s="3"/>
      <c r="F14" s="15"/>
      <c r="G14" s="3"/>
      <c r="H14" s="3"/>
      <c r="I14" s="16"/>
      <c r="J14" s="17"/>
      <c r="K14" s="17"/>
    </row>
    <row r="15" spans="1:11" x14ac:dyDescent="0.25">
      <c r="A15" s="18"/>
      <c r="B15" s="18"/>
      <c r="C15" s="18"/>
      <c r="D15" s="18"/>
      <c r="E15" s="18" t="s">
        <v>4</v>
      </c>
      <c r="F15" s="19">
        <v>45170</v>
      </c>
      <c r="G15" s="18"/>
      <c r="H15" s="18"/>
      <c r="I15" s="20" t="s">
        <v>29</v>
      </c>
      <c r="J15" s="21">
        <v>4104</v>
      </c>
      <c r="K15" s="21">
        <f t="shared" ref="K15:K34" si="0">ROUND(K14+J15,5)</f>
        <v>4104</v>
      </c>
    </row>
    <row r="16" spans="1:11" x14ac:dyDescent="0.25">
      <c r="A16" s="18"/>
      <c r="B16" s="18"/>
      <c r="C16" s="18"/>
      <c r="D16" s="18"/>
      <c r="E16" s="18" t="s">
        <v>4</v>
      </c>
      <c r="F16" s="19">
        <v>45174</v>
      </c>
      <c r="G16" s="18"/>
      <c r="H16" s="18"/>
      <c r="I16" s="20" t="s">
        <v>29</v>
      </c>
      <c r="J16" s="21">
        <v>50</v>
      </c>
      <c r="K16" s="21">
        <f t="shared" si="0"/>
        <v>4154</v>
      </c>
    </row>
    <row r="17" spans="1:11" x14ac:dyDescent="0.25">
      <c r="A17" s="18"/>
      <c r="B17" s="18"/>
      <c r="C17" s="18"/>
      <c r="D17" s="18"/>
      <c r="E17" s="18" t="s">
        <v>4</v>
      </c>
      <c r="F17" s="19">
        <v>45175</v>
      </c>
      <c r="G17" s="18"/>
      <c r="H17" s="18"/>
      <c r="I17" s="20" t="s">
        <v>29</v>
      </c>
      <c r="J17" s="21">
        <v>1300</v>
      </c>
      <c r="K17" s="21">
        <f t="shared" si="0"/>
        <v>5454</v>
      </c>
    </row>
    <row r="18" spans="1:11" x14ac:dyDescent="0.25">
      <c r="A18" s="18"/>
      <c r="B18" s="18"/>
      <c r="C18" s="18"/>
      <c r="D18" s="18"/>
      <c r="E18" s="18" t="s">
        <v>4</v>
      </c>
      <c r="F18" s="19">
        <v>45178</v>
      </c>
      <c r="G18" s="18"/>
      <c r="H18" s="18"/>
      <c r="I18" s="20" t="s">
        <v>29</v>
      </c>
      <c r="J18" s="21">
        <v>25</v>
      </c>
      <c r="K18" s="21">
        <f t="shared" si="0"/>
        <v>5479</v>
      </c>
    </row>
    <row r="19" spans="1:11" x14ac:dyDescent="0.25">
      <c r="A19" s="18"/>
      <c r="B19" s="18"/>
      <c r="C19" s="18"/>
      <c r="D19" s="18"/>
      <c r="E19" s="18" t="s">
        <v>4</v>
      </c>
      <c r="F19" s="19">
        <v>45179</v>
      </c>
      <c r="G19" s="18"/>
      <c r="H19" s="18"/>
      <c r="I19" s="20" t="s">
        <v>29</v>
      </c>
      <c r="J19" s="21">
        <v>50</v>
      </c>
      <c r="K19" s="21">
        <f t="shared" si="0"/>
        <v>5529</v>
      </c>
    </row>
    <row r="20" spans="1:11" x14ac:dyDescent="0.25">
      <c r="A20" s="18"/>
      <c r="B20" s="18"/>
      <c r="C20" s="18"/>
      <c r="D20" s="18"/>
      <c r="E20" s="18" t="s">
        <v>4</v>
      </c>
      <c r="F20" s="19">
        <v>45179</v>
      </c>
      <c r="G20" s="18"/>
      <c r="H20" s="18"/>
      <c r="I20" s="20" t="s">
        <v>29</v>
      </c>
      <c r="J20" s="21">
        <v>1300</v>
      </c>
      <c r="K20" s="21">
        <f t="shared" si="0"/>
        <v>6829</v>
      </c>
    </row>
    <row r="21" spans="1:11" x14ac:dyDescent="0.25">
      <c r="A21" s="18"/>
      <c r="B21" s="18"/>
      <c r="C21" s="18"/>
      <c r="D21" s="18"/>
      <c r="E21" s="18" t="s">
        <v>4</v>
      </c>
      <c r="F21" s="19">
        <v>45180</v>
      </c>
      <c r="G21" s="18"/>
      <c r="H21" s="18"/>
      <c r="I21" s="20" t="s">
        <v>29</v>
      </c>
      <c r="J21" s="21">
        <v>1325</v>
      </c>
      <c r="K21" s="21">
        <f t="shared" si="0"/>
        <v>8154</v>
      </c>
    </row>
    <row r="22" spans="1:11" x14ac:dyDescent="0.25">
      <c r="A22" s="18"/>
      <c r="B22" s="18"/>
      <c r="C22" s="18"/>
      <c r="D22" s="18"/>
      <c r="E22" s="18" t="s">
        <v>4</v>
      </c>
      <c r="F22" s="19">
        <v>45182</v>
      </c>
      <c r="G22" s="18"/>
      <c r="H22" s="18"/>
      <c r="I22" s="20" t="s">
        <v>29</v>
      </c>
      <c r="J22" s="21">
        <v>100</v>
      </c>
      <c r="K22" s="21">
        <f t="shared" si="0"/>
        <v>8254</v>
      </c>
    </row>
    <row r="23" spans="1:11" x14ac:dyDescent="0.25">
      <c r="A23" s="18"/>
      <c r="B23" s="18"/>
      <c r="C23" s="18"/>
      <c r="D23" s="18"/>
      <c r="E23" s="18" t="s">
        <v>4</v>
      </c>
      <c r="F23" s="19">
        <v>45183</v>
      </c>
      <c r="G23" s="18"/>
      <c r="H23" s="18"/>
      <c r="I23" s="20" t="s">
        <v>29</v>
      </c>
      <c r="J23" s="21">
        <v>50</v>
      </c>
      <c r="K23" s="21">
        <f t="shared" si="0"/>
        <v>8304</v>
      </c>
    </row>
    <row r="24" spans="1:11" x14ac:dyDescent="0.25">
      <c r="A24" s="18"/>
      <c r="B24" s="18"/>
      <c r="C24" s="18"/>
      <c r="D24" s="18"/>
      <c r="E24" s="18" t="s">
        <v>4</v>
      </c>
      <c r="F24" s="19">
        <v>45186</v>
      </c>
      <c r="G24" s="18"/>
      <c r="H24" s="18"/>
      <c r="I24" s="20" t="s">
        <v>29</v>
      </c>
      <c r="J24" s="21">
        <v>100</v>
      </c>
      <c r="K24" s="21">
        <f t="shared" si="0"/>
        <v>8404</v>
      </c>
    </row>
    <row r="25" spans="1:11" x14ac:dyDescent="0.25">
      <c r="A25" s="18"/>
      <c r="B25" s="18"/>
      <c r="C25" s="18"/>
      <c r="D25" s="18"/>
      <c r="E25" s="18" t="s">
        <v>4</v>
      </c>
      <c r="F25" s="19">
        <v>45187</v>
      </c>
      <c r="G25" s="18"/>
      <c r="H25" s="18"/>
      <c r="I25" s="20" t="s">
        <v>29</v>
      </c>
      <c r="J25" s="21">
        <v>50</v>
      </c>
      <c r="K25" s="21">
        <f t="shared" si="0"/>
        <v>8454</v>
      </c>
    </row>
    <row r="26" spans="1:11" x14ac:dyDescent="0.25">
      <c r="A26" s="18"/>
      <c r="B26" s="18"/>
      <c r="C26" s="18"/>
      <c r="D26" s="18"/>
      <c r="E26" s="18" t="s">
        <v>4</v>
      </c>
      <c r="F26" s="19">
        <v>45189</v>
      </c>
      <c r="G26" s="18"/>
      <c r="H26" s="18"/>
      <c r="I26" s="20" t="s">
        <v>29</v>
      </c>
      <c r="J26" s="21">
        <v>350</v>
      </c>
      <c r="K26" s="21">
        <f t="shared" si="0"/>
        <v>8804</v>
      </c>
    </row>
    <row r="27" spans="1:11" x14ac:dyDescent="0.25">
      <c r="A27" s="18"/>
      <c r="B27" s="18"/>
      <c r="C27" s="18"/>
      <c r="D27" s="18"/>
      <c r="E27" s="18" t="s">
        <v>4</v>
      </c>
      <c r="F27" s="19">
        <v>45191</v>
      </c>
      <c r="G27" s="18"/>
      <c r="H27" s="18"/>
      <c r="I27" s="20" t="s">
        <v>29</v>
      </c>
      <c r="J27" s="21">
        <v>3100</v>
      </c>
      <c r="K27" s="21">
        <f t="shared" si="0"/>
        <v>11904</v>
      </c>
    </row>
    <row r="28" spans="1:11" x14ac:dyDescent="0.25">
      <c r="A28" s="18"/>
      <c r="B28" s="18"/>
      <c r="C28" s="18"/>
      <c r="D28" s="18"/>
      <c r="E28" s="18" t="s">
        <v>4</v>
      </c>
      <c r="F28" s="19">
        <v>45192</v>
      </c>
      <c r="G28" s="18"/>
      <c r="H28" s="18"/>
      <c r="I28" s="20" t="s">
        <v>29</v>
      </c>
      <c r="J28" s="21">
        <v>50</v>
      </c>
      <c r="K28" s="21">
        <f t="shared" si="0"/>
        <v>11954</v>
      </c>
    </row>
    <row r="29" spans="1:11" x14ac:dyDescent="0.25">
      <c r="A29" s="18"/>
      <c r="B29" s="18"/>
      <c r="C29" s="18"/>
      <c r="D29" s="18"/>
      <c r="E29" s="18" t="s">
        <v>4</v>
      </c>
      <c r="F29" s="19">
        <v>45194</v>
      </c>
      <c r="G29" s="18"/>
      <c r="H29" s="18"/>
      <c r="I29" s="20" t="s">
        <v>29</v>
      </c>
      <c r="J29" s="21">
        <v>100</v>
      </c>
      <c r="K29" s="21">
        <f t="shared" si="0"/>
        <v>12054</v>
      </c>
    </row>
    <row r="30" spans="1:11" x14ac:dyDescent="0.25">
      <c r="A30" s="18"/>
      <c r="B30" s="18"/>
      <c r="C30" s="18"/>
      <c r="D30" s="18"/>
      <c r="E30" s="18" t="s">
        <v>4</v>
      </c>
      <c r="F30" s="19">
        <v>45195</v>
      </c>
      <c r="G30" s="18"/>
      <c r="H30" s="18"/>
      <c r="I30" s="20" t="s">
        <v>29</v>
      </c>
      <c r="J30" s="21">
        <v>300</v>
      </c>
      <c r="K30" s="21">
        <f t="shared" si="0"/>
        <v>12354</v>
      </c>
    </row>
    <row r="31" spans="1:11" x14ac:dyDescent="0.25">
      <c r="A31" s="18"/>
      <c r="B31" s="18"/>
      <c r="C31" s="18"/>
      <c r="D31" s="18"/>
      <c r="E31" s="18" t="s">
        <v>4</v>
      </c>
      <c r="F31" s="19">
        <v>45196</v>
      </c>
      <c r="G31" s="18"/>
      <c r="H31" s="18"/>
      <c r="I31" s="20" t="s">
        <v>29</v>
      </c>
      <c r="J31" s="21">
        <v>50</v>
      </c>
      <c r="K31" s="21">
        <f t="shared" si="0"/>
        <v>12404</v>
      </c>
    </row>
    <row r="32" spans="1:11" x14ac:dyDescent="0.25">
      <c r="A32" s="18"/>
      <c r="B32" s="18"/>
      <c r="C32" s="18"/>
      <c r="D32" s="18"/>
      <c r="E32" s="18" t="s">
        <v>4</v>
      </c>
      <c r="F32" s="19">
        <v>45197</v>
      </c>
      <c r="G32" s="18"/>
      <c r="H32" s="18"/>
      <c r="I32" s="20" t="s">
        <v>29</v>
      </c>
      <c r="J32" s="21">
        <v>50</v>
      </c>
      <c r="K32" s="21">
        <f t="shared" si="0"/>
        <v>12454</v>
      </c>
    </row>
    <row r="33" spans="1:11" x14ac:dyDescent="0.25">
      <c r="A33" s="18"/>
      <c r="B33" s="18"/>
      <c r="C33" s="18"/>
      <c r="D33" s="18"/>
      <c r="E33" s="18" t="s">
        <v>4</v>
      </c>
      <c r="F33" s="19">
        <v>45197</v>
      </c>
      <c r="G33" s="18"/>
      <c r="H33" s="18"/>
      <c r="I33" s="20" t="s">
        <v>29</v>
      </c>
      <c r="J33" s="21">
        <v>1300</v>
      </c>
      <c r="K33" s="21">
        <f t="shared" si="0"/>
        <v>13754</v>
      </c>
    </row>
    <row r="34" spans="1:11" ht="15.75" thickBot="1" x14ac:dyDescent="0.3">
      <c r="A34" s="18"/>
      <c r="B34" s="18"/>
      <c r="C34" s="18"/>
      <c r="D34" s="18"/>
      <c r="E34" s="18" t="s">
        <v>4</v>
      </c>
      <c r="F34" s="19">
        <v>45198</v>
      </c>
      <c r="G34" s="18"/>
      <c r="H34" s="18"/>
      <c r="I34" s="20" t="s">
        <v>29</v>
      </c>
      <c r="J34" s="21">
        <v>3800</v>
      </c>
      <c r="K34" s="21">
        <f t="shared" si="0"/>
        <v>17554</v>
      </c>
    </row>
    <row r="35" spans="1:11" ht="15.75" thickBot="1" x14ac:dyDescent="0.3">
      <c r="A35" s="18"/>
      <c r="B35" s="18"/>
      <c r="C35" s="18"/>
      <c r="D35" s="18" t="s">
        <v>30</v>
      </c>
      <c r="E35" s="18"/>
      <c r="F35" s="19"/>
      <c r="G35" s="18"/>
      <c r="H35" s="18"/>
      <c r="I35" s="23"/>
      <c r="J35" s="24">
        <f>ROUND(SUM(J14:J34),5)</f>
        <v>17554</v>
      </c>
      <c r="K35" s="24">
        <f>K34</f>
        <v>17554</v>
      </c>
    </row>
    <row r="36" spans="1:11" ht="15.75" thickBot="1" x14ac:dyDescent="0.3">
      <c r="A36" s="18"/>
      <c r="B36" s="18"/>
      <c r="C36" s="18" t="s">
        <v>31</v>
      </c>
      <c r="D36" s="18"/>
      <c r="E36" s="18"/>
      <c r="F36" s="19"/>
      <c r="G36" s="18"/>
      <c r="H36" s="18"/>
      <c r="I36" s="23"/>
      <c r="J36" s="25">
        <f>ROUND(J13+J35,5)</f>
        <v>13216.76</v>
      </c>
      <c r="K36" s="25">
        <f>ROUND(K13+K35,5)</f>
        <v>13216.76</v>
      </c>
    </row>
    <row r="37" spans="1:11" x14ac:dyDescent="0.25">
      <c r="A37" s="18" t="s">
        <v>32</v>
      </c>
      <c r="B37" s="18"/>
      <c r="C37" s="18"/>
      <c r="D37" s="18"/>
      <c r="E37" s="18"/>
      <c r="F37" s="19"/>
      <c r="G37" s="18"/>
      <c r="H37" s="18"/>
      <c r="I37" s="23"/>
      <c r="J37" s="21">
        <v>13216.76</v>
      </c>
      <c r="K37" s="21">
        <v>67287.289999999994</v>
      </c>
    </row>
    <row r="38" spans="1:11" x14ac:dyDescent="0.25">
      <c r="A38" s="3"/>
      <c r="B38" s="3"/>
      <c r="C38" s="3" t="s">
        <v>145</v>
      </c>
      <c r="D38" s="3"/>
      <c r="E38" s="3"/>
      <c r="F38" s="15"/>
      <c r="G38" s="3"/>
      <c r="H38" s="3"/>
      <c r="I38" s="16"/>
      <c r="J38" s="17"/>
      <c r="K38" s="17"/>
    </row>
    <row r="39" spans="1:11" x14ac:dyDescent="0.25">
      <c r="A39" s="3"/>
      <c r="B39" s="3"/>
      <c r="C39" s="3"/>
      <c r="D39" s="3" t="s">
        <v>120</v>
      </c>
      <c r="E39" s="3"/>
      <c r="F39" s="15"/>
      <c r="G39" s="3"/>
      <c r="H39" s="3"/>
      <c r="I39" s="16"/>
      <c r="J39" s="17"/>
      <c r="K39" s="17"/>
    </row>
    <row r="40" spans="1:11" x14ac:dyDescent="0.25">
      <c r="A40" s="18"/>
      <c r="B40" s="18"/>
      <c r="C40" s="18"/>
      <c r="D40" s="18"/>
      <c r="E40" s="18" t="s">
        <v>4</v>
      </c>
      <c r="F40" s="19">
        <v>45197</v>
      </c>
      <c r="G40" s="18"/>
      <c r="H40" s="18"/>
      <c r="I40" s="20"/>
      <c r="J40" s="21">
        <v>50</v>
      </c>
      <c r="K40" s="21">
        <f t="shared" ref="K40:K45" si="1">ROUND(K39+J40,5)</f>
        <v>50</v>
      </c>
    </row>
    <row r="41" spans="1:11" x14ac:dyDescent="0.25">
      <c r="A41" s="18"/>
      <c r="B41" s="18"/>
      <c r="C41" s="18"/>
      <c r="D41" s="18"/>
      <c r="E41" s="18" t="s">
        <v>4</v>
      </c>
      <c r="F41" s="19">
        <v>45197</v>
      </c>
      <c r="G41" s="18"/>
      <c r="H41" s="18"/>
      <c r="I41" s="20"/>
      <c r="J41" s="21">
        <v>50</v>
      </c>
      <c r="K41" s="21">
        <f t="shared" si="1"/>
        <v>100</v>
      </c>
    </row>
    <row r="42" spans="1:11" x14ac:dyDescent="0.25">
      <c r="A42" s="18"/>
      <c r="B42" s="18"/>
      <c r="C42" s="18"/>
      <c r="D42" s="18"/>
      <c r="E42" s="18" t="s">
        <v>4</v>
      </c>
      <c r="F42" s="19">
        <v>45197</v>
      </c>
      <c r="G42" s="18"/>
      <c r="H42" s="18"/>
      <c r="I42" s="20"/>
      <c r="J42" s="21">
        <v>50</v>
      </c>
      <c r="K42" s="21">
        <f t="shared" si="1"/>
        <v>150</v>
      </c>
    </row>
    <row r="43" spans="1:11" x14ac:dyDescent="0.25">
      <c r="A43" s="18"/>
      <c r="B43" s="18"/>
      <c r="C43" s="18"/>
      <c r="D43" s="18"/>
      <c r="E43" s="18" t="s">
        <v>4</v>
      </c>
      <c r="F43" s="19">
        <v>45197</v>
      </c>
      <c r="G43" s="18"/>
      <c r="H43" s="18"/>
      <c r="I43" s="20"/>
      <c r="J43" s="21">
        <v>300</v>
      </c>
      <c r="K43" s="21">
        <f t="shared" si="1"/>
        <v>450</v>
      </c>
    </row>
    <row r="44" spans="1:11" x14ac:dyDescent="0.25">
      <c r="A44" s="18"/>
      <c r="B44" s="18"/>
      <c r="C44" s="18"/>
      <c r="D44" s="18"/>
      <c r="E44" s="18" t="s">
        <v>4</v>
      </c>
      <c r="F44" s="19">
        <v>45197</v>
      </c>
      <c r="G44" s="18"/>
      <c r="H44" s="18"/>
      <c r="I44" s="20"/>
      <c r="J44" s="21">
        <v>1200</v>
      </c>
      <c r="K44" s="21">
        <f t="shared" si="1"/>
        <v>1650</v>
      </c>
    </row>
    <row r="45" spans="1:11" ht="15.75" thickBot="1" x14ac:dyDescent="0.3">
      <c r="A45" s="18"/>
      <c r="B45" s="18"/>
      <c r="C45" s="18"/>
      <c r="D45" s="18"/>
      <c r="E45" s="18" t="s">
        <v>4</v>
      </c>
      <c r="F45" s="19">
        <v>45197</v>
      </c>
      <c r="G45" s="18"/>
      <c r="H45" s="18"/>
      <c r="I45" s="20"/>
      <c r="J45" s="21">
        <v>1300</v>
      </c>
      <c r="K45" s="21">
        <f t="shared" si="1"/>
        <v>2950</v>
      </c>
    </row>
    <row r="46" spans="1:11" ht="15.75" thickBot="1" x14ac:dyDescent="0.3">
      <c r="A46" s="18"/>
      <c r="B46" s="18"/>
      <c r="C46" s="18"/>
      <c r="D46" s="18" t="s">
        <v>30</v>
      </c>
      <c r="E46" s="18"/>
      <c r="F46" s="19"/>
      <c r="G46" s="18"/>
      <c r="H46" s="18"/>
      <c r="I46" s="23"/>
      <c r="J46" s="24">
        <f>ROUND(SUM(J39:J45),5)</f>
        <v>2950</v>
      </c>
      <c r="K46" s="24">
        <f>K45</f>
        <v>2950</v>
      </c>
    </row>
    <row r="47" spans="1:11" ht="15.75" thickBot="1" x14ac:dyDescent="0.3">
      <c r="A47" s="18"/>
      <c r="B47" s="18"/>
      <c r="C47" s="18" t="s">
        <v>146</v>
      </c>
      <c r="D47" s="18"/>
      <c r="E47" s="18"/>
      <c r="F47" s="19"/>
      <c r="G47" s="18"/>
      <c r="H47" s="18"/>
      <c r="I47" s="23"/>
      <c r="J47" s="25">
        <f>J46</f>
        <v>2950</v>
      </c>
      <c r="K47" s="25">
        <f>K46</f>
        <v>2950</v>
      </c>
    </row>
    <row r="48" spans="1:11" x14ac:dyDescent="0.25">
      <c r="A48" s="18" t="s">
        <v>137</v>
      </c>
      <c r="B48" s="18"/>
      <c r="C48" s="18"/>
      <c r="D48" s="18"/>
      <c r="E48" s="18"/>
      <c r="F48" s="19"/>
      <c r="G48" s="18"/>
      <c r="H48" s="18"/>
      <c r="I48" s="23"/>
      <c r="J48" s="21">
        <f>ROUND(J37+J47,5)</f>
        <v>16166.76</v>
      </c>
      <c r="K48" s="21">
        <f>ROUND(K37+K47,5)</f>
        <v>70237.289999999994</v>
      </c>
    </row>
    <row r="49" spans="1:11" x14ac:dyDescent="0.25">
      <c r="A49" s="3"/>
      <c r="B49" s="3"/>
      <c r="C49" s="3" t="s">
        <v>119</v>
      </c>
      <c r="D49" s="3"/>
      <c r="E49" s="3"/>
      <c r="F49" s="15"/>
      <c r="G49" s="3"/>
      <c r="H49" s="3"/>
      <c r="I49" s="16"/>
      <c r="J49" s="17"/>
      <c r="K49" s="17"/>
    </row>
    <row r="50" spans="1:11" x14ac:dyDescent="0.25">
      <c r="A50" s="3"/>
      <c r="B50" s="3"/>
      <c r="C50" s="3"/>
      <c r="D50" s="3" t="s">
        <v>147</v>
      </c>
      <c r="E50" s="3"/>
      <c r="F50" s="15"/>
      <c r="G50" s="3"/>
      <c r="H50" s="3"/>
      <c r="I50" s="16"/>
      <c r="J50" s="17"/>
      <c r="K50" s="17"/>
    </row>
    <row r="51" spans="1:11" x14ac:dyDescent="0.25">
      <c r="A51" s="18"/>
      <c r="B51" s="18"/>
      <c r="C51" s="18"/>
      <c r="D51" s="18"/>
      <c r="E51" s="18" t="s">
        <v>4</v>
      </c>
      <c r="F51" s="19">
        <v>45201</v>
      </c>
      <c r="G51" s="18"/>
      <c r="H51" s="18"/>
      <c r="I51" s="20"/>
      <c r="J51" s="21">
        <v>375</v>
      </c>
      <c r="K51" s="21">
        <f t="shared" ref="K51:K57" si="2">ROUND(K50+J51,5)</f>
        <v>375</v>
      </c>
    </row>
    <row r="52" spans="1:11" x14ac:dyDescent="0.25">
      <c r="A52" s="18"/>
      <c r="B52" s="18"/>
      <c r="C52" s="18"/>
      <c r="D52" s="18"/>
      <c r="E52" s="18" t="s">
        <v>4</v>
      </c>
      <c r="F52" s="19">
        <v>45202</v>
      </c>
      <c r="G52" s="18"/>
      <c r="H52" s="18"/>
      <c r="I52" s="20"/>
      <c r="J52" s="21">
        <v>350</v>
      </c>
      <c r="K52" s="21">
        <f t="shared" si="2"/>
        <v>725</v>
      </c>
    </row>
    <row r="53" spans="1:11" x14ac:dyDescent="0.25">
      <c r="A53" s="18"/>
      <c r="B53" s="18"/>
      <c r="C53" s="18"/>
      <c r="D53" s="18"/>
      <c r="E53" s="18" t="s">
        <v>4</v>
      </c>
      <c r="F53" s="19">
        <v>45203</v>
      </c>
      <c r="G53" s="18"/>
      <c r="H53" s="18"/>
      <c r="I53" s="20"/>
      <c r="J53" s="21">
        <v>1200</v>
      </c>
      <c r="K53" s="21">
        <f t="shared" si="2"/>
        <v>1925</v>
      </c>
    </row>
    <row r="54" spans="1:11" x14ac:dyDescent="0.25">
      <c r="A54" s="18"/>
      <c r="B54" s="18"/>
      <c r="C54" s="18"/>
      <c r="D54" s="18"/>
      <c r="E54" s="18" t="s">
        <v>4</v>
      </c>
      <c r="F54" s="19">
        <v>45204</v>
      </c>
      <c r="G54" s="18"/>
      <c r="H54" s="18"/>
      <c r="I54" s="20"/>
      <c r="J54" s="21">
        <v>150</v>
      </c>
      <c r="K54" s="21">
        <f t="shared" si="2"/>
        <v>2075</v>
      </c>
    </row>
    <row r="55" spans="1:11" x14ac:dyDescent="0.25">
      <c r="A55" s="18"/>
      <c r="B55" s="18"/>
      <c r="C55" s="18"/>
      <c r="D55" s="18"/>
      <c r="E55" s="18" t="s">
        <v>4</v>
      </c>
      <c r="F55" s="19">
        <v>45212</v>
      </c>
      <c r="G55" s="18"/>
      <c r="H55" s="18"/>
      <c r="I55" s="20"/>
      <c r="J55" s="21">
        <v>50</v>
      </c>
      <c r="K55" s="21">
        <f t="shared" si="2"/>
        <v>2125</v>
      </c>
    </row>
    <row r="56" spans="1:11" x14ac:dyDescent="0.25">
      <c r="A56" s="18"/>
      <c r="B56" s="18"/>
      <c r="C56" s="18"/>
      <c r="D56" s="18"/>
      <c r="E56" s="18" t="s">
        <v>4</v>
      </c>
      <c r="F56" s="19">
        <v>45213</v>
      </c>
      <c r="G56" s="18"/>
      <c r="H56" s="18"/>
      <c r="I56" s="20"/>
      <c r="J56" s="21">
        <v>25</v>
      </c>
      <c r="K56" s="21">
        <f t="shared" si="2"/>
        <v>2150</v>
      </c>
    </row>
    <row r="57" spans="1:11" ht="15.75" thickBot="1" x14ac:dyDescent="0.3">
      <c r="A57" s="18"/>
      <c r="B57" s="18"/>
      <c r="C57" s="18"/>
      <c r="D57" s="18"/>
      <c r="E57" s="18" t="s">
        <v>4</v>
      </c>
      <c r="F57" s="19">
        <v>45214</v>
      </c>
      <c r="G57" s="18"/>
      <c r="H57" s="18"/>
      <c r="I57" s="20"/>
      <c r="J57" s="21">
        <v>1300</v>
      </c>
      <c r="K57" s="21">
        <f t="shared" si="2"/>
        <v>3450</v>
      </c>
    </row>
    <row r="58" spans="1:11" ht="15.75" thickBot="1" x14ac:dyDescent="0.3">
      <c r="A58" s="18"/>
      <c r="B58" s="18"/>
      <c r="C58" s="18"/>
      <c r="D58" s="18" t="s">
        <v>30</v>
      </c>
      <c r="E58" s="18"/>
      <c r="F58" s="19"/>
      <c r="G58" s="18"/>
      <c r="H58" s="18"/>
      <c r="I58" s="23"/>
      <c r="J58" s="24">
        <f>ROUND(SUM(J50:J57),5)</f>
        <v>3450</v>
      </c>
      <c r="K58" s="24">
        <f>K57</f>
        <v>3450</v>
      </c>
    </row>
    <row r="59" spans="1:11" ht="15.75" thickBot="1" x14ac:dyDescent="0.3">
      <c r="A59" s="18"/>
      <c r="B59" s="18"/>
      <c r="C59" s="18" t="s">
        <v>121</v>
      </c>
      <c r="D59" s="18"/>
      <c r="E59" s="18"/>
      <c r="F59" s="19"/>
      <c r="G59" s="18"/>
      <c r="H59" s="18"/>
      <c r="I59" s="23"/>
      <c r="J59" s="24">
        <f>J58</f>
        <v>3450</v>
      </c>
      <c r="K59" s="24">
        <f>K58</f>
        <v>3450</v>
      </c>
    </row>
    <row r="60" spans="1:11" s="2" customFormat="1" ht="12" thickBot="1" x14ac:dyDescent="0.25">
      <c r="A60" s="3" t="s">
        <v>34</v>
      </c>
      <c r="B60" s="3"/>
      <c r="C60" s="3"/>
      <c r="D60" s="3"/>
      <c r="E60" s="3"/>
      <c r="F60" s="15"/>
      <c r="G60" s="3"/>
      <c r="H60" s="3"/>
      <c r="I60" s="16"/>
      <c r="J60" s="4">
        <f>ROUND(J48+J59,5)</f>
        <v>19616.759999999998</v>
      </c>
      <c r="K60" s="4">
        <f>ROUND(K48+K59,5)</f>
        <v>73687.289999999994</v>
      </c>
    </row>
    <row r="61" spans="1:11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U12" sqref="U12"/>
    </sheetView>
  </sheetViews>
  <sheetFormatPr defaultRowHeight="15" x14ac:dyDescent="0.25"/>
  <cols>
    <col min="1" max="3" width="3" customWidth="1"/>
    <col min="4" max="4" width="24.28515625" customWidth="1"/>
    <col min="5" max="5" width="6.140625" bestFit="1" customWidth="1"/>
    <col min="6" max="6" width="8.7109375" bestFit="1" customWidth="1"/>
    <col min="7" max="7" width="4.5703125" bestFit="1" customWidth="1"/>
    <col min="8" max="8" width="5.42578125" bestFit="1" customWidth="1"/>
    <col min="9" max="9" width="3.28515625" bestFit="1" customWidth="1"/>
    <col min="10" max="10" width="7.28515625" bestFit="1" customWidth="1"/>
    <col min="11" max="11" width="8.7109375" bestFit="1" customWidth="1"/>
  </cols>
  <sheetData>
    <row r="1" spans="1:11" ht="15.75" x14ac:dyDescent="0.2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10" t="s">
        <v>135</v>
      </c>
    </row>
    <row r="2" spans="1:11" ht="18" x14ac:dyDescent="0.25">
      <c r="A2" s="11" t="s">
        <v>18</v>
      </c>
      <c r="B2" s="9"/>
      <c r="C2" s="9"/>
      <c r="D2" s="9"/>
      <c r="E2" s="9"/>
      <c r="F2" s="9"/>
      <c r="G2" s="9"/>
      <c r="H2" s="9"/>
      <c r="I2" s="9"/>
      <c r="J2" s="9"/>
      <c r="K2" s="12">
        <v>45214</v>
      </c>
    </row>
    <row r="3" spans="1:11" x14ac:dyDescent="0.25">
      <c r="A3" s="13" t="s">
        <v>136</v>
      </c>
      <c r="B3" s="9"/>
      <c r="C3" s="9"/>
      <c r="D3" s="9"/>
      <c r="E3" s="9"/>
      <c r="F3" s="9"/>
      <c r="G3" s="9"/>
      <c r="H3" s="9"/>
      <c r="I3" s="9"/>
      <c r="J3" s="9"/>
      <c r="K3" s="10" t="s">
        <v>19</v>
      </c>
    </row>
    <row r="4" spans="1:11" s="1" customFormat="1" ht="15.75" thickBot="1" x14ac:dyDescent="0.3">
      <c r="A4" s="41"/>
      <c r="B4" s="41"/>
      <c r="C4" s="41"/>
      <c r="D4" s="41"/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</row>
    <row r="5" spans="1:11" ht="15.75" thickTop="1" x14ac:dyDescent="0.25">
      <c r="A5" s="3" t="s">
        <v>27</v>
      </c>
      <c r="B5" s="3"/>
      <c r="C5" s="3"/>
      <c r="D5" s="3"/>
      <c r="E5" s="3"/>
      <c r="F5" s="15"/>
      <c r="G5" s="3"/>
      <c r="H5" s="3"/>
      <c r="I5" s="16"/>
      <c r="J5" s="17"/>
      <c r="K5" s="17">
        <v>33162.07</v>
      </c>
    </row>
    <row r="6" spans="1:11" x14ac:dyDescent="0.25">
      <c r="A6" s="3"/>
      <c r="B6" s="3"/>
      <c r="C6" s="3" t="s">
        <v>28</v>
      </c>
      <c r="D6" s="3"/>
      <c r="E6" s="3"/>
      <c r="F6" s="15"/>
      <c r="G6" s="3"/>
      <c r="H6" s="3"/>
      <c r="I6" s="16"/>
      <c r="J6" s="17"/>
      <c r="K6" s="17"/>
    </row>
    <row r="7" spans="1:11" x14ac:dyDescent="0.25">
      <c r="A7" s="3"/>
      <c r="B7" s="3"/>
      <c r="C7" s="3"/>
      <c r="D7" s="3" t="s">
        <v>33</v>
      </c>
      <c r="E7" s="3"/>
      <c r="F7" s="15"/>
      <c r="G7" s="3"/>
      <c r="H7" s="3"/>
      <c r="I7" s="16"/>
      <c r="J7" s="17"/>
      <c r="K7" s="17"/>
    </row>
    <row r="8" spans="1:11" ht="15.75" thickBot="1" x14ac:dyDescent="0.3">
      <c r="A8" s="9"/>
      <c r="B8" s="9"/>
      <c r="C8" s="9"/>
      <c r="D8" s="9"/>
      <c r="E8" s="18" t="s">
        <v>4</v>
      </c>
      <c r="F8" s="19">
        <v>45199</v>
      </c>
      <c r="G8" s="18"/>
      <c r="H8" s="18"/>
      <c r="I8" s="20" t="s">
        <v>29</v>
      </c>
      <c r="J8" s="21">
        <v>4.09</v>
      </c>
      <c r="K8" s="21">
        <f>ROUND(K7+J8,5)</f>
        <v>4.09</v>
      </c>
    </row>
    <row r="9" spans="1:11" ht="15.75" thickBot="1" x14ac:dyDescent="0.3">
      <c r="A9" s="18"/>
      <c r="B9" s="18"/>
      <c r="C9" s="18"/>
      <c r="D9" s="18" t="s">
        <v>30</v>
      </c>
      <c r="E9" s="18"/>
      <c r="F9" s="19"/>
      <c r="G9" s="18"/>
      <c r="H9" s="18"/>
      <c r="I9" s="23"/>
      <c r="J9" s="24">
        <f>ROUND(SUM(J7:J8),5)</f>
        <v>4.09</v>
      </c>
      <c r="K9" s="24">
        <f>K8</f>
        <v>4.09</v>
      </c>
    </row>
    <row r="10" spans="1:11" ht="15.75" thickBot="1" x14ac:dyDescent="0.3">
      <c r="A10" s="18"/>
      <c r="B10" s="18"/>
      <c r="C10" s="18" t="s">
        <v>31</v>
      </c>
      <c r="D10" s="18"/>
      <c r="E10" s="18"/>
      <c r="F10" s="19"/>
      <c r="G10" s="18"/>
      <c r="H10" s="18"/>
      <c r="I10" s="23"/>
      <c r="J10" s="24">
        <f>J9</f>
        <v>4.09</v>
      </c>
      <c r="K10" s="24">
        <f>K9</f>
        <v>4.09</v>
      </c>
    </row>
    <row r="11" spans="1:11" ht="15.75" thickBot="1" x14ac:dyDescent="0.3">
      <c r="A11" s="18" t="s">
        <v>32</v>
      </c>
      <c r="B11" s="18"/>
      <c r="C11" s="18"/>
      <c r="D11" s="18"/>
      <c r="E11" s="18"/>
      <c r="F11" s="19"/>
      <c r="G11" s="18"/>
      <c r="H11" s="18"/>
      <c r="I11" s="23"/>
      <c r="J11" s="24">
        <v>4.09</v>
      </c>
      <c r="K11" s="24">
        <v>33166.160000000003</v>
      </c>
    </row>
    <row r="12" spans="1:11" ht="15.75" thickBot="1" x14ac:dyDescent="0.3">
      <c r="A12" s="18" t="s">
        <v>137</v>
      </c>
      <c r="B12" s="18"/>
      <c r="C12" s="18"/>
      <c r="D12" s="18"/>
      <c r="E12" s="18"/>
      <c r="F12" s="19"/>
      <c r="G12" s="18"/>
      <c r="H12" s="18"/>
      <c r="I12" s="23"/>
      <c r="J12" s="24">
        <f>J11</f>
        <v>4.09</v>
      </c>
      <c r="K12" s="24">
        <f>K11</f>
        <v>33166.160000000003</v>
      </c>
    </row>
    <row r="13" spans="1:11" s="2" customFormat="1" ht="12" thickBot="1" x14ac:dyDescent="0.25">
      <c r="A13" s="3" t="s">
        <v>34</v>
      </c>
      <c r="B13" s="3"/>
      <c r="C13" s="3"/>
      <c r="D13" s="3"/>
      <c r="E13" s="3"/>
      <c r="F13" s="15"/>
      <c r="G13" s="3"/>
      <c r="H13" s="3"/>
      <c r="I13" s="16"/>
      <c r="J13" s="4">
        <f>J12</f>
        <v>4.09</v>
      </c>
      <c r="K13" s="4">
        <f>K12</f>
        <v>33166.160000000003</v>
      </c>
    </row>
    <row r="14" spans="1:11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topLeftCell="A4" workbookViewId="0">
      <selection activeCell="F29" sqref="F29"/>
    </sheetView>
  </sheetViews>
  <sheetFormatPr defaultRowHeight="15" x14ac:dyDescent="0.25"/>
  <cols>
    <col min="1" max="4" width="3" style="2" customWidth="1"/>
    <col min="5" max="5" width="46" style="2" customWidth="1"/>
    <col min="6" max="6" width="11.5703125" bestFit="1" customWidth="1"/>
  </cols>
  <sheetData>
    <row r="1" spans="1:6" ht="15.75" x14ac:dyDescent="0.25">
      <c r="A1" s="8" t="s">
        <v>17</v>
      </c>
      <c r="B1" s="3"/>
      <c r="C1" s="3"/>
      <c r="D1" s="3"/>
      <c r="E1" s="3"/>
      <c r="F1" s="10" t="s">
        <v>148</v>
      </c>
    </row>
    <row r="2" spans="1:6" ht="18" x14ac:dyDescent="0.25">
      <c r="A2" s="11" t="s">
        <v>5</v>
      </c>
      <c r="B2" s="3"/>
      <c r="C2" s="3"/>
      <c r="D2" s="3"/>
      <c r="E2" s="3"/>
      <c r="F2" s="12">
        <v>45214</v>
      </c>
    </row>
    <row r="3" spans="1:6" x14ac:dyDescent="0.25">
      <c r="A3" s="13" t="s">
        <v>149</v>
      </c>
      <c r="B3" s="3"/>
      <c r="C3" s="3"/>
      <c r="D3" s="3"/>
      <c r="E3" s="3"/>
      <c r="F3" s="10" t="s">
        <v>103</v>
      </c>
    </row>
    <row r="4" spans="1:6" s="1" customFormat="1" ht="15.75" thickBot="1" x14ac:dyDescent="0.3">
      <c r="A4" s="5"/>
      <c r="B4" s="5"/>
      <c r="C4" s="5"/>
      <c r="D4" s="5"/>
      <c r="E4" s="5"/>
      <c r="F4" s="14" t="s">
        <v>150</v>
      </c>
    </row>
    <row r="5" spans="1:6" ht="15.75" thickTop="1" x14ac:dyDescent="0.25">
      <c r="A5" s="3" t="s">
        <v>6</v>
      </c>
      <c r="B5" s="3"/>
      <c r="C5" s="3"/>
      <c r="D5" s="3"/>
      <c r="E5" s="3"/>
      <c r="F5" s="21"/>
    </row>
    <row r="6" spans="1:6" x14ac:dyDescent="0.25">
      <c r="A6" s="3"/>
      <c r="B6" s="3" t="s">
        <v>35</v>
      </c>
      <c r="C6" s="3"/>
      <c r="D6" s="3"/>
      <c r="E6" s="3"/>
      <c r="F6" s="21"/>
    </row>
    <row r="7" spans="1:6" x14ac:dyDescent="0.25">
      <c r="A7" s="3"/>
      <c r="B7" s="3"/>
      <c r="C7" s="3" t="s">
        <v>36</v>
      </c>
      <c r="D7" s="3"/>
      <c r="E7" s="3"/>
      <c r="F7" s="21"/>
    </row>
    <row r="8" spans="1:6" x14ac:dyDescent="0.25">
      <c r="A8" s="3"/>
      <c r="B8" s="3"/>
      <c r="C8" s="3"/>
      <c r="D8" s="3" t="s">
        <v>37</v>
      </c>
      <c r="E8" s="3"/>
      <c r="F8" s="21">
        <v>73687.289999999994</v>
      </c>
    </row>
    <row r="9" spans="1:6" ht="15.75" thickBot="1" x14ac:dyDescent="0.3">
      <c r="A9" s="3"/>
      <c r="B9" s="3"/>
      <c r="C9" s="3"/>
      <c r="D9" s="3" t="s">
        <v>38</v>
      </c>
      <c r="E9" s="3"/>
      <c r="F9" s="22">
        <v>33166.160000000003</v>
      </c>
    </row>
    <row r="10" spans="1:6" x14ac:dyDescent="0.25">
      <c r="A10" s="3"/>
      <c r="B10" s="3"/>
      <c r="C10" s="3" t="s">
        <v>39</v>
      </c>
      <c r="D10" s="3"/>
      <c r="E10" s="3"/>
      <c r="F10" s="21">
        <f>ROUND(SUM(F7:F9),5)</f>
        <v>106853.45</v>
      </c>
    </row>
    <row r="11" spans="1:6" x14ac:dyDescent="0.25">
      <c r="A11" s="3"/>
      <c r="B11" s="3"/>
      <c r="C11" s="3" t="s">
        <v>118</v>
      </c>
      <c r="D11" s="3"/>
      <c r="E11" s="3"/>
      <c r="F11" s="21"/>
    </row>
    <row r="12" spans="1:6" ht="15.75" thickBot="1" x14ac:dyDescent="0.3">
      <c r="A12" s="3"/>
      <c r="B12" s="3"/>
      <c r="C12" s="3"/>
      <c r="D12" s="3" t="s">
        <v>118</v>
      </c>
      <c r="E12" s="3"/>
      <c r="F12" s="21">
        <v>6200</v>
      </c>
    </row>
    <row r="13" spans="1:6" ht="15.75" thickBot="1" x14ac:dyDescent="0.3">
      <c r="A13" s="3"/>
      <c r="B13" s="3"/>
      <c r="C13" s="3" t="s">
        <v>151</v>
      </c>
      <c r="D13" s="3"/>
      <c r="E13" s="3"/>
      <c r="F13" s="24">
        <f>ROUND(SUM(F11:F12),5)</f>
        <v>6200</v>
      </c>
    </row>
    <row r="14" spans="1:6" ht="15.75" thickBot="1" x14ac:dyDescent="0.3">
      <c r="A14" s="3"/>
      <c r="B14" s="3" t="s">
        <v>40</v>
      </c>
      <c r="C14" s="3"/>
      <c r="D14" s="3"/>
      <c r="E14" s="3"/>
      <c r="F14" s="24">
        <f>ROUND(F6+F10+F13,5)</f>
        <v>113053.45</v>
      </c>
    </row>
    <row r="15" spans="1:6" s="2" customFormat="1" ht="12" thickBot="1" x14ac:dyDescent="0.25">
      <c r="A15" s="3" t="s">
        <v>7</v>
      </c>
      <c r="B15" s="3"/>
      <c r="C15" s="3"/>
      <c r="D15" s="3"/>
      <c r="E15" s="3"/>
      <c r="F15" s="4">
        <f>ROUND(F5+F14,5)</f>
        <v>113053.45</v>
      </c>
    </row>
    <row r="16" spans="1:6" ht="15.75" thickTop="1" x14ac:dyDescent="0.25">
      <c r="A16" s="3" t="s">
        <v>41</v>
      </c>
      <c r="B16" s="3"/>
      <c r="C16" s="3"/>
      <c r="D16" s="3"/>
      <c r="E16" s="3"/>
      <c r="F16" s="21"/>
    </row>
    <row r="17" spans="1:6" x14ac:dyDescent="0.25">
      <c r="A17" s="3"/>
      <c r="B17" s="3" t="s">
        <v>113</v>
      </c>
      <c r="C17" s="3"/>
      <c r="D17" s="3"/>
      <c r="E17" s="3"/>
      <c r="F17" s="21"/>
    </row>
    <row r="18" spans="1:6" x14ac:dyDescent="0.25">
      <c r="A18" s="3"/>
      <c r="B18" s="3"/>
      <c r="C18" s="3" t="s">
        <v>114</v>
      </c>
      <c r="D18" s="3"/>
      <c r="E18" s="3"/>
      <c r="F18" s="21"/>
    </row>
    <row r="19" spans="1:6" x14ac:dyDescent="0.25">
      <c r="A19" s="3"/>
      <c r="B19" s="3"/>
      <c r="C19" s="3"/>
      <c r="D19" s="3" t="s">
        <v>122</v>
      </c>
      <c r="E19" s="3"/>
      <c r="F19" s="21"/>
    </row>
    <row r="20" spans="1:6" ht="15.75" thickBot="1" x14ac:dyDescent="0.3">
      <c r="A20" s="3"/>
      <c r="B20" s="3"/>
      <c r="C20" s="3"/>
      <c r="D20" s="3"/>
      <c r="E20" s="3" t="s">
        <v>98</v>
      </c>
      <c r="F20" s="21">
        <v>850.65</v>
      </c>
    </row>
    <row r="21" spans="1:6" ht="15.75" thickBot="1" x14ac:dyDescent="0.3">
      <c r="A21" s="3"/>
      <c r="B21" s="3"/>
      <c r="C21" s="3"/>
      <c r="D21" s="3" t="s">
        <v>123</v>
      </c>
      <c r="E21" s="3"/>
      <c r="F21" s="24">
        <f>ROUND(SUM(F19:F20),5)</f>
        <v>850.65</v>
      </c>
    </row>
    <row r="22" spans="1:6" ht="15.75" thickBot="1" x14ac:dyDescent="0.3">
      <c r="A22" s="3"/>
      <c r="B22" s="3"/>
      <c r="C22" s="3" t="s">
        <v>115</v>
      </c>
      <c r="D22" s="3"/>
      <c r="E22" s="3"/>
      <c r="F22" s="25">
        <f>ROUND(F18+F21,5)</f>
        <v>850.65</v>
      </c>
    </row>
    <row r="23" spans="1:6" x14ac:dyDescent="0.25">
      <c r="A23" s="3"/>
      <c r="B23" s="3" t="s">
        <v>116</v>
      </c>
      <c r="C23" s="3"/>
      <c r="D23" s="3"/>
      <c r="E23" s="3"/>
      <c r="F23" s="21">
        <f>ROUND(F17+F22,5)</f>
        <v>850.65</v>
      </c>
    </row>
    <row r="24" spans="1:6" x14ac:dyDescent="0.25">
      <c r="A24" s="3"/>
      <c r="B24" s="3" t="s">
        <v>42</v>
      </c>
      <c r="C24" s="3"/>
      <c r="D24" s="3"/>
      <c r="E24" s="3"/>
      <c r="F24" s="21"/>
    </row>
    <row r="25" spans="1:6" x14ac:dyDescent="0.25">
      <c r="A25" s="3"/>
      <c r="B25" s="3"/>
      <c r="C25" s="3" t="s">
        <v>43</v>
      </c>
      <c r="D25" s="3"/>
      <c r="E25" s="3"/>
      <c r="F25" s="21">
        <v>10716.55</v>
      </c>
    </row>
    <row r="26" spans="1:6" x14ac:dyDescent="0.25">
      <c r="A26" s="3"/>
      <c r="B26" s="3"/>
      <c r="C26" s="3" t="s">
        <v>44</v>
      </c>
      <c r="D26" s="3"/>
      <c r="E26" s="3"/>
      <c r="F26" s="21">
        <v>20000</v>
      </c>
    </row>
    <row r="27" spans="1:6" x14ac:dyDescent="0.25">
      <c r="A27" s="3"/>
      <c r="B27" s="3"/>
      <c r="C27" s="3" t="s">
        <v>45</v>
      </c>
      <c r="D27" s="3"/>
      <c r="E27" s="3"/>
      <c r="F27" s="21">
        <v>25461.54</v>
      </c>
    </row>
    <row r="28" spans="1:6" ht="15.75" thickBot="1" x14ac:dyDescent="0.3">
      <c r="A28" s="3"/>
      <c r="B28" s="3"/>
      <c r="C28" s="3" t="s">
        <v>3</v>
      </c>
      <c r="D28" s="3"/>
      <c r="E28" s="3"/>
      <c r="F28" s="21">
        <v>56024.71</v>
      </c>
    </row>
    <row r="29" spans="1:6" ht="15.75" thickBot="1" x14ac:dyDescent="0.3">
      <c r="A29" s="3"/>
      <c r="B29" s="3" t="s">
        <v>46</v>
      </c>
      <c r="C29" s="3"/>
      <c r="D29" s="3"/>
      <c r="E29" s="3"/>
      <c r="F29" s="24">
        <f>ROUND(SUM(F24:F28),5)</f>
        <v>112202.8</v>
      </c>
    </row>
    <row r="30" spans="1:6" s="2" customFormat="1" ht="12" thickBot="1" x14ac:dyDescent="0.25">
      <c r="A30" s="3" t="s">
        <v>47</v>
      </c>
      <c r="B30" s="3"/>
      <c r="C30" s="3"/>
      <c r="D30" s="3"/>
      <c r="E30" s="3"/>
      <c r="F30" s="4">
        <f>ROUND(F16+F23+F29,5)</f>
        <v>113053.45</v>
      </c>
    </row>
    <row r="31" spans="1:6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workbookViewId="0">
      <selection activeCell="P9" sqref="P9"/>
    </sheetView>
  </sheetViews>
  <sheetFormatPr defaultRowHeight="15" x14ac:dyDescent="0.25"/>
  <cols>
    <col min="1" max="6" width="3" style="2" customWidth="1"/>
    <col min="7" max="7" width="27.85546875" style="2" customWidth="1"/>
    <col min="8" max="8" width="11.28515625" bestFit="1" customWidth="1"/>
    <col min="9" max="9" width="7.85546875" bestFit="1" customWidth="1"/>
    <col min="10" max="10" width="13.42578125" bestFit="1" customWidth="1"/>
    <col min="11" max="11" width="8.85546875" bestFit="1" customWidth="1"/>
    <col min="12" max="12" width="11.5703125" bestFit="1" customWidth="1"/>
  </cols>
  <sheetData>
    <row r="1" spans="1:12" ht="15.75" x14ac:dyDescent="0.25">
      <c r="A1" s="8" t="s">
        <v>17</v>
      </c>
      <c r="B1" s="3"/>
      <c r="C1" s="3"/>
      <c r="D1" s="3"/>
      <c r="E1" s="3"/>
      <c r="F1" s="3"/>
      <c r="G1" s="3"/>
      <c r="H1" s="9"/>
      <c r="I1" s="9"/>
      <c r="J1" s="9"/>
      <c r="K1" s="9"/>
      <c r="L1" s="10" t="s">
        <v>131</v>
      </c>
    </row>
    <row r="2" spans="1:12" ht="18" x14ac:dyDescent="0.25">
      <c r="A2" s="11" t="s">
        <v>48</v>
      </c>
      <c r="B2" s="3"/>
      <c r="C2" s="3"/>
      <c r="D2" s="3"/>
      <c r="E2" s="3"/>
      <c r="F2" s="3"/>
      <c r="G2" s="3"/>
      <c r="H2" s="9"/>
      <c r="I2" s="9"/>
      <c r="J2" s="9"/>
      <c r="K2" s="9"/>
      <c r="L2" s="12">
        <v>45214</v>
      </c>
    </row>
    <row r="3" spans="1:12" x14ac:dyDescent="0.25">
      <c r="A3" s="13" t="s">
        <v>163</v>
      </c>
      <c r="B3" s="3"/>
      <c r="C3" s="3"/>
      <c r="D3" s="3"/>
      <c r="E3" s="3"/>
      <c r="F3" s="3"/>
      <c r="G3" s="3"/>
      <c r="H3" s="9"/>
      <c r="I3" s="9"/>
      <c r="J3" s="9"/>
      <c r="K3" s="9"/>
      <c r="L3" s="10" t="s">
        <v>103</v>
      </c>
    </row>
    <row r="4" spans="1:12" s="1" customFormat="1" ht="15.75" thickBot="1" x14ac:dyDescent="0.3">
      <c r="A4" s="5"/>
      <c r="B4" s="5"/>
      <c r="C4" s="5"/>
      <c r="D4" s="5"/>
      <c r="E4" s="5"/>
      <c r="F4" s="5"/>
      <c r="G4" s="5"/>
      <c r="H4" s="14" t="s">
        <v>90</v>
      </c>
      <c r="I4" s="14" t="s">
        <v>8</v>
      </c>
      <c r="J4" s="14" t="s">
        <v>9</v>
      </c>
      <c r="K4" s="14" t="s">
        <v>110</v>
      </c>
      <c r="L4" s="14" t="s">
        <v>10</v>
      </c>
    </row>
    <row r="5" spans="1:12" ht="15.75" thickTop="1" x14ac:dyDescent="0.25">
      <c r="A5" s="3"/>
      <c r="B5" s="3" t="s">
        <v>49</v>
      </c>
      <c r="C5" s="3"/>
      <c r="D5" s="3"/>
      <c r="E5" s="3"/>
      <c r="F5" s="3"/>
      <c r="G5" s="3"/>
      <c r="H5" s="21"/>
      <c r="I5" s="21"/>
      <c r="J5" s="21"/>
      <c r="K5" s="21"/>
      <c r="L5" s="21"/>
    </row>
    <row r="6" spans="1:12" x14ac:dyDescent="0.25">
      <c r="A6" s="3"/>
      <c r="B6" s="3"/>
      <c r="C6" s="3"/>
      <c r="D6" s="3" t="s">
        <v>0</v>
      </c>
      <c r="E6" s="3"/>
      <c r="F6" s="3"/>
      <c r="G6" s="3"/>
      <c r="H6" s="21"/>
      <c r="I6" s="21"/>
      <c r="J6" s="21"/>
      <c r="K6" s="21"/>
      <c r="L6" s="21"/>
    </row>
    <row r="7" spans="1:12" x14ac:dyDescent="0.25">
      <c r="A7" s="3"/>
      <c r="B7" s="3"/>
      <c r="C7" s="3"/>
      <c r="D7" s="3"/>
      <c r="E7" s="3" t="s">
        <v>50</v>
      </c>
      <c r="F7" s="3"/>
      <c r="G7" s="3"/>
      <c r="H7" s="21"/>
      <c r="I7" s="21"/>
      <c r="J7" s="21"/>
      <c r="K7" s="21"/>
      <c r="L7" s="21"/>
    </row>
    <row r="8" spans="1:12" x14ac:dyDescent="0.25">
      <c r="A8" s="3"/>
      <c r="B8" s="3"/>
      <c r="C8" s="3"/>
      <c r="D8" s="3"/>
      <c r="E8" s="3"/>
      <c r="F8" s="3" t="s">
        <v>51</v>
      </c>
      <c r="G8" s="3"/>
      <c r="H8" s="21">
        <v>0</v>
      </c>
      <c r="I8" s="21">
        <v>46800</v>
      </c>
      <c r="J8" s="21">
        <v>0</v>
      </c>
      <c r="K8" s="21">
        <v>0</v>
      </c>
      <c r="L8" s="21">
        <f>ROUND(SUM(H8:K8),5)</f>
        <v>46800</v>
      </c>
    </row>
    <row r="9" spans="1:12" x14ac:dyDescent="0.25">
      <c r="A9" s="3"/>
      <c r="B9" s="3"/>
      <c r="C9" s="3"/>
      <c r="D9" s="3"/>
      <c r="E9" s="3"/>
      <c r="F9" s="3" t="s">
        <v>102</v>
      </c>
      <c r="G9" s="3"/>
      <c r="H9" s="21">
        <v>0</v>
      </c>
      <c r="I9" s="21">
        <v>5200</v>
      </c>
      <c r="J9" s="21">
        <v>0</v>
      </c>
      <c r="K9" s="21">
        <v>0</v>
      </c>
      <c r="L9" s="21">
        <f>ROUND(SUM(H9:K9),5)</f>
        <v>5200</v>
      </c>
    </row>
    <row r="10" spans="1:12" ht="15.75" thickBot="1" x14ac:dyDescent="0.3">
      <c r="A10" s="3"/>
      <c r="B10" s="3"/>
      <c r="C10" s="3"/>
      <c r="D10" s="3"/>
      <c r="E10" s="3"/>
      <c r="F10" s="3" t="s">
        <v>78</v>
      </c>
      <c r="G10" s="3"/>
      <c r="H10" s="22">
        <v>0</v>
      </c>
      <c r="I10" s="22">
        <v>2600</v>
      </c>
      <c r="J10" s="22">
        <v>0</v>
      </c>
      <c r="K10" s="22">
        <v>0</v>
      </c>
      <c r="L10" s="22">
        <f>ROUND(SUM(H10:K10),5)</f>
        <v>2600</v>
      </c>
    </row>
    <row r="11" spans="1:12" x14ac:dyDescent="0.25">
      <c r="A11" s="3"/>
      <c r="B11" s="3"/>
      <c r="C11" s="3"/>
      <c r="D11" s="3"/>
      <c r="E11" s="3" t="s">
        <v>52</v>
      </c>
      <c r="F11" s="3"/>
      <c r="G11" s="3"/>
      <c r="H11" s="21">
        <f>ROUND(SUM(H7:H10),5)</f>
        <v>0</v>
      </c>
      <c r="I11" s="21">
        <f>ROUND(SUM(I7:I10),5)</f>
        <v>54600</v>
      </c>
      <c r="J11" s="21">
        <f>ROUND(SUM(J7:J10),5)</f>
        <v>0</v>
      </c>
      <c r="K11" s="21">
        <f>ROUND(SUM(K7:K10),5)</f>
        <v>0</v>
      </c>
      <c r="L11" s="21">
        <f>ROUND(SUM(H11:K11),5)</f>
        <v>54600</v>
      </c>
    </row>
    <row r="12" spans="1:12" x14ac:dyDescent="0.25">
      <c r="A12" s="3"/>
      <c r="B12" s="3"/>
      <c r="C12" s="3"/>
      <c r="D12" s="3"/>
      <c r="E12" s="3" t="s">
        <v>53</v>
      </c>
      <c r="F12" s="3"/>
      <c r="G12" s="3"/>
      <c r="H12" s="21"/>
      <c r="I12" s="21"/>
      <c r="J12" s="21"/>
      <c r="K12" s="21"/>
      <c r="L12" s="21"/>
    </row>
    <row r="13" spans="1:12" x14ac:dyDescent="0.25">
      <c r="A13" s="3"/>
      <c r="B13" s="3"/>
      <c r="C13" s="3"/>
      <c r="D13" s="3"/>
      <c r="E13" s="3"/>
      <c r="F13" s="3" t="s">
        <v>54</v>
      </c>
      <c r="G13" s="3"/>
      <c r="H13" s="21">
        <v>0</v>
      </c>
      <c r="I13" s="21">
        <v>9600</v>
      </c>
      <c r="J13" s="21">
        <v>0</v>
      </c>
      <c r="K13" s="21">
        <v>0</v>
      </c>
      <c r="L13" s="21">
        <f>ROUND(SUM(H13:K13),5)</f>
        <v>9600</v>
      </c>
    </row>
    <row r="14" spans="1:12" ht="15.75" thickBot="1" x14ac:dyDescent="0.3">
      <c r="A14" s="3"/>
      <c r="B14" s="3"/>
      <c r="C14" s="3"/>
      <c r="D14" s="3"/>
      <c r="E14" s="3"/>
      <c r="F14" s="3" t="s">
        <v>55</v>
      </c>
      <c r="G14" s="3"/>
      <c r="H14" s="22">
        <v>0</v>
      </c>
      <c r="I14" s="22">
        <v>1200</v>
      </c>
      <c r="J14" s="22">
        <v>0</v>
      </c>
      <c r="K14" s="22">
        <v>0</v>
      </c>
      <c r="L14" s="22">
        <f>ROUND(SUM(H14:K14),5)</f>
        <v>1200</v>
      </c>
    </row>
    <row r="15" spans="1:12" x14ac:dyDescent="0.25">
      <c r="A15" s="3"/>
      <c r="B15" s="3"/>
      <c r="C15" s="3"/>
      <c r="D15" s="3"/>
      <c r="E15" s="3" t="s">
        <v>56</v>
      </c>
      <c r="F15" s="3"/>
      <c r="G15" s="3"/>
      <c r="H15" s="21">
        <f>ROUND(SUM(H12:H14),5)</f>
        <v>0</v>
      </c>
      <c r="I15" s="21">
        <f>ROUND(SUM(I12:I14),5)</f>
        <v>10800</v>
      </c>
      <c r="J15" s="21">
        <f>ROUND(SUM(J12:J14),5)</f>
        <v>0</v>
      </c>
      <c r="K15" s="21">
        <f>ROUND(SUM(K12:K14),5)</f>
        <v>0</v>
      </c>
      <c r="L15" s="21">
        <f>ROUND(SUM(H15:K15),5)</f>
        <v>10800</v>
      </c>
    </row>
    <row r="16" spans="1:12" x14ac:dyDescent="0.25">
      <c r="A16" s="3"/>
      <c r="B16" s="3"/>
      <c r="C16" s="3"/>
      <c r="D16" s="3"/>
      <c r="E16" s="3" t="s">
        <v>57</v>
      </c>
      <c r="F16" s="3"/>
      <c r="G16" s="3"/>
      <c r="H16" s="21"/>
      <c r="I16" s="21"/>
      <c r="J16" s="21"/>
      <c r="K16" s="21"/>
      <c r="L16" s="21"/>
    </row>
    <row r="17" spans="1:12" ht="15.75" thickBot="1" x14ac:dyDescent="0.3">
      <c r="A17" s="3"/>
      <c r="B17" s="3"/>
      <c r="C17" s="3"/>
      <c r="D17" s="3"/>
      <c r="E17" s="3"/>
      <c r="F17" s="3" t="s">
        <v>58</v>
      </c>
      <c r="G17" s="3"/>
      <c r="H17" s="22">
        <v>0</v>
      </c>
      <c r="I17" s="22">
        <v>0</v>
      </c>
      <c r="J17" s="22">
        <v>3300</v>
      </c>
      <c r="K17" s="22">
        <v>0</v>
      </c>
      <c r="L17" s="22">
        <f>ROUND(SUM(H17:K17),5)</f>
        <v>3300</v>
      </c>
    </row>
    <row r="18" spans="1:12" x14ac:dyDescent="0.25">
      <c r="A18" s="3"/>
      <c r="B18" s="3"/>
      <c r="C18" s="3"/>
      <c r="D18" s="3"/>
      <c r="E18" s="3" t="s">
        <v>59</v>
      </c>
      <c r="F18" s="3"/>
      <c r="G18" s="3"/>
      <c r="H18" s="21">
        <f>ROUND(SUM(H16:H17),5)</f>
        <v>0</v>
      </c>
      <c r="I18" s="21">
        <f>ROUND(SUM(I16:I17),5)</f>
        <v>0</v>
      </c>
      <c r="J18" s="21">
        <f>ROUND(SUM(J16:J17),5)</f>
        <v>3300</v>
      </c>
      <c r="K18" s="21">
        <f>ROUND(SUM(K16:K17),5)</f>
        <v>0</v>
      </c>
      <c r="L18" s="21">
        <f>ROUND(SUM(H18:K18),5)</f>
        <v>3300</v>
      </c>
    </row>
    <row r="19" spans="1:12" x14ac:dyDescent="0.25">
      <c r="A19" s="3"/>
      <c r="B19" s="3"/>
      <c r="C19" s="3"/>
      <c r="D19" s="3"/>
      <c r="E19" s="3" t="s">
        <v>60</v>
      </c>
      <c r="F19" s="3"/>
      <c r="G19" s="3"/>
      <c r="H19" s="21">
        <v>0</v>
      </c>
      <c r="I19" s="21">
        <v>12.54</v>
      </c>
      <c r="J19" s="21">
        <v>0</v>
      </c>
      <c r="K19" s="21">
        <v>0</v>
      </c>
      <c r="L19" s="21">
        <f>ROUND(SUM(H19:K19),5)</f>
        <v>12.54</v>
      </c>
    </row>
    <row r="20" spans="1:12" x14ac:dyDescent="0.25">
      <c r="A20" s="3"/>
      <c r="B20" s="3"/>
      <c r="C20" s="3"/>
      <c r="D20" s="3"/>
      <c r="E20" s="3" t="s">
        <v>91</v>
      </c>
      <c r="F20" s="3"/>
      <c r="G20" s="3"/>
      <c r="H20" s="21">
        <v>1875</v>
      </c>
      <c r="I20" s="21">
        <v>0</v>
      </c>
      <c r="J20" s="21">
        <v>0</v>
      </c>
      <c r="K20" s="21">
        <v>0</v>
      </c>
      <c r="L20" s="21">
        <f>ROUND(SUM(H20:K20),5)</f>
        <v>1875</v>
      </c>
    </row>
    <row r="21" spans="1:12" x14ac:dyDescent="0.25">
      <c r="A21" s="3"/>
      <c r="B21" s="3"/>
      <c r="C21" s="3"/>
      <c r="D21" s="3"/>
      <c r="E21" s="3" t="s">
        <v>110</v>
      </c>
      <c r="F21" s="3"/>
      <c r="G21" s="3"/>
      <c r="H21" s="21">
        <v>0</v>
      </c>
      <c r="I21" s="21">
        <v>0</v>
      </c>
      <c r="J21" s="21">
        <v>0</v>
      </c>
      <c r="K21" s="21">
        <v>50</v>
      </c>
      <c r="L21" s="21">
        <f>ROUND(SUM(H21:K21),5)</f>
        <v>50</v>
      </c>
    </row>
    <row r="22" spans="1:12" ht="15.75" thickBot="1" x14ac:dyDescent="0.3">
      <c r="A22" s="3"/>
      <c r="B22" s="3"/>
      <c r="C22" s="3"/>
      <c r="D22" s="3"/>
      <c r="E22" s="3" t="s">
        <v>95</v>
      </c>
      <c r="F22" s="3"/>
      <c r="G22" s="3"/>
      <c r="H22" s="21">
        <v>0</v>
      </c>
      <c r="I22" s="21">
        <v>212.48</v>
      </c>
      <c r="J22" s="21">
        <v>0</v>
      </c>
      <c r="K22" s="21">
        <v>0</v>
      </c>
      <c r="L22" s="21">
        <f>ROUND(SUM(H22:K22),5)</f>
        <v>212.48</v>
      </c>
    </row>
    <row r="23" spans="1:12" ht="15.75" thickBot="1" x14ac:dyDescent="0.3">
      <c r="A23" s="3"/>
      <c r="B23" s="3"/>
      <c r="C23" s="3"/>
      <c r="D23" s="3" t="s">
        <v>1</v>
      </c>
      <c r="E23" s="3"/>
      <c r="F23" s="3"/>
      <c r="G23" s="3"/>
      <c r="H23" s="25">
        <f>ROUND(H6+H11+H15+SUM(H18:H22),5)</f>
        <v>1875</v>
      </c>
      <c r="I23" s="25">
        <f>ROUND(I6+I11+I15+SUM(I18:I22),5)</f>
        <v>65625.02</v>
      </c>
      <c r="J23" s="25">
        <f>ROUND(J6+J11+J15+SUM(J18:J22),5)</f>
        <v>3300</v>
      </c>
      <c r="K23" s="25">
        <f>ROUND(K6+K11+K15+SUM(K18:K22),5)</f>
        <v>50</v>
      </c>
      <c r="L23" s="25">
        <f>ROUND(SUM(H23:K23),5)</f>
        <v>70850.02</v>
      </c>
    </row>
    <row r="24" spans="1:12" x14ac:dyDescent="0.25">
      <c r="A24" s="3"/>
      <c r="B24" s="3"/>
      <c r="C24" s="3" t="s">
        <v>2</v>
      </c>
      <c r="D24" s="3"/>
      <c r="E24" s="3"/>
      <c r="F24" s="3"/>
      <c r="G24" s="3"/>
      <c r="H24" s="21">
        <f>H23</f>
        <v>1875</v>
      </c>
      <c r="I24" s="21">
        <f>I23</f>
        <v>65625.02</v>
      </c>
      <c r="J24" s="21">
        <f>J23</f>
        <v>3300</v>
      </c>
      <c r="K24" s="21">
        <f>K23</f>
        <v>50</v>
      </c>
      <c r="L24" s="21">
        <f>ROUND(SUM(H24:K24),5)</f>
        <v>70850.02</v>
      </c>
    </row>
    <row r="25" spans="1:12" x14ac:dyDescent="0.25">
      <c r="A25" s="3"/>
      <c r="B25" s="3"/>
      <c r="C25" s="3"/>
      <c r="D25" s="3" t="s">
        <v>61</v>
      </c>
      <c r="E25" s="3"/>
      <c r="F25" s="3"/>
      <c r="G25" s="3"/>
      <c r="H25" s="21"/>
      <c r="I25" s="21"/>
      <c r="J25" s="21"/>
      <c r="K25" s="21"/>
      <c r="L25" s="21"/>
    </row>
    <row r="26" spans="1:12" x14ac:dyDescent="0.25">
      <c r="A26" s="3"/>
      <c r="B26" s="3"/>
      <c r="C26" s="3"/>
      <c r="D26" s="3"/>
      <c r="E26" s="3" t="s">
        <v>65</v>
      </c>
      <c r="F26" s="3"/>
      <c r="G26" s="3"/>
      <c r="H26" s="21"/>
      <c r="I26" s="21"/>
      <c r="J26" s="21"/>
      <c r="K26" s="21"/>
      <c r="L26" s="21"/>
    </row>
    <row r="27" spans="1:12" x14ac:dyDescent="0.25">
      <c r="A27" s="3"/>
      <c r="B27" s="3"/>
      <c r="C27" s="3"/>
      <c r="D27" s="3"/>
      <c r="E27" s="3"/>
      <c r="F27" s="3" t="s">
        <v>66</v>
      </c>
      <c r="G27" s="3"/>
      <c r="H27" s="21">
        <v>0</v>
      </c>
      <c r="I27" s="21">
        <v>911.78</v>
      </c>
      <c r="J27" s="21">
        <v>0</v>
      </c>
      <c r="K27" s="21">
        <v>0</v>
      </c>
      <c r="L27" s="21">
        <f>ROUND(SUM(H27:K27),5)</f>
        <v>911.78</v>
      </c>
    </row>
    <row r="28" spans="1:12" x14ac:dyDescent="0.25">
      <c r="A28" s="3"/>
      <c r="B28" s="3"/>
      <c r="C28" s="3"/>
      <c r="D28" s="3"/>
      <c r="E28" s="3"/>
      <c r="F28" s="3" t="s">
        <v>68</v>
      </c>
      <c r="G28" s="3"/>
      <c r="H28" s="21"/>
      <c r="I28" s="21"/>
      <c r="J28" s="21"/>
      <c r="K28" s="21"/>
      <c r="L28" s="21"/>
    </row>
    <row r="29" spans="1:12" ht="15.75" thickBot="1" x14ac:dyDescent="0.3">
      <c r="A29" s="3"/>
      <c r="B29" s="3"/>
      <c r="C29" s="3"/>
      <c r="D29" s="3"/>
      <c r="E29" s="3"/>
      <c r="F29" s="3"/>
      <c r="G29" s="3" t="s">
        <v>83</v>
      </c>
      <c r="H29" s="21">
        <v>0</v>
      </c>
      <c r="I29" s="21">
        <v>209</v>
      </c>
      <c r="J29" s="21">
        <v>0</v>
      </c>
      <c r="K29" s="21">
        <v>0</v>
      </c>
      <c r="L29" s="21">
        <f>ROUND(SUM(H29:K29),5)</f>
        <v>209</v>
      </c>
    </row>
    <row r="30" spans="1:12" ht="15.75" thickBot="1" x14ac:dyDescent="0.3">
      <c r="A30" s="3"/>
      <c r="B30" s="3"/>
      <c r="C30" s="3"/>
      <c r="D30" s="3"/>
      <c r="E30" s="3"/>
      <c r="F30" s="3" t="s">
        <v>70</v>
      </c>
      <c r="G30" s="3"/>
      <c r="H30" s="25">
        <f>ROUND(SUM(H28:H29),5)</f>
        <v>0</v>
      </c>
      <c r="I30" s="25">
        <f>ROUND(SUM(I28:I29),5)</f>
        <v>209</v>
      </c>
      <c r="J30" s="25">
        <f>ROUND(SUM(J28:J29),5)</f>
        <v>0</v>
      </c>
      <c r="K30" s="25">
        <f>ROUND(SUM(K28:K29),5)</f>
        <v>0</v>
      </c>
      <c r="L30" s="25">
        <f>ROUND(SUM(H30:K30),5)</f>
        <v>209</v>
      </c>
    </row>
    <row r="31" spans="1:12" x14ac:dyDescent="0.25">
      <c r="A31" s="3"/>
      <c r="B31" s="3"/>
      <c r="C31" s="3"/>
      <c r="D31" s="3"/>
      <c r="E31" s="3" t="s">
        <v>71</v>
      </c>
      <c r="F31" s="3"/>
      <c r="G31" s="3"/>
      <c r="H31" s="21">
        <f>ROUND(SUM(H26:H27)+H30,5)</f>
        <v>0</v>
      </c>
      <c r="I31" s="21">
        <f>ROUND(SUM(I26:I27)+I30,5)</f>
        <v>1120.78</v>
      </c>
      <c r="J31" s="21">
        <f>ROUND(SUM(J26:J27)+J30,5)</f>
        <v>0</v>
      </c>
      <c r="K31" s="21">
        <f>ROUND(SUM(K26:K27)+K30,5)</f>
        <v>0</v>
      </c>
      <c r="L31" s="21">
        <f>ROUND(SUM(H31:K31),5)</f>
        <v>1120.78</v>
      </c>
    </row>
    <row r="32" spans="1:12" x14ac:dyDescent="0.25">
      <c r="A32" s="3"/>
      <c r="B32" s="3"/>
      <c r="C32" s="3"/>
      <c r="D32" s="3"/>
      <c r="E32" s="3" t="s">
        <v>72</v>
      </c>
      <c r="F32" s="3"/>
      <c r="G32" s="3"/>
      <c r="H32" s="21"/>
      <c r="I32" s="21"/>
      <c r="J32" s="21"/>
      <c r="K32" s="21"/>
      <c r="L32" s="21"/>
    </row>
    <row r="33" spans="1:12" x14ac:dyDescent="0.25">
      <c r="A33" s="3"/>
      <c r="B33" s="3"/>
      <c r="C33" s="3"/>
      <c r="D33" s="3"/>
      <c r="E33" s="3"/>
      <c r="F33" s="3" t="s">
        <v>73</v>
      </c>
      <c r="G33" s="3"/>
      <c r="H33" s="21">
        <v>0</v>
      </c>
      <c r="I33" s="21">
        <v>11250</v>
      </c>
      <c r="J33" s="21">
        <v>0</v>
      </c>
      <c r="K33" s="21">
        <v>0</v>
      </c>
      <c r="L33" s="21">
        <f>ROUND(SUM(H33:K33),5)</f>
        <v>11250</v>
      </c>
    </row>
    <row r="34" spans="1:12" ht="15.75" thickBot="1" x14ac:dyDescent="0.3">
      <c r="A34" s="3"/>
      <c r="B34" s="3"/>
      <c r="C34" s="3"/>
      <c r="D34" s="3"/>
      <c r="E34" s="3"/>
      <c r="F34" s="3" t="s">
        <v>74</v>
      </c>
      <c r="G34" s="3"/>
      <c r="H34" s="22">
        <v>0</v>
      </c>
      <c r="I34" s="22">
        <v>0</v>
      </c>
      <c r="J34" s="22">
        <v>1032.8</v>
      </c>
      <c r="K34" s="22">
        <v>0</v>
      </c>
      <c r="L34" s="22">
        <f>ROUND(SUM(H34:K34),5)</f>
        <v>1032.8</v>
      </c>
    </row>
    <row r="35" spans="1:12" x14ac:dyDescent="0.25">
      <c r="A35" s="3"/>
      <c r="B35" s="3"/>
      <c r="C35" s="3"/>
      <c r="D35" s="3"/>
      <c r="E35" s="3" t="s">
        <v>75</v>
      </c>
      <c r="F35" s="3"/>
      <c r="G35" s="3"/>
      <c r="H35" s="21">
        <f>ROUND(SUM(H32:H34),5)</f>
        <v>0</v>
      </c>
      <c r="I35" s="21">
        <f>ROUND(SUM(I32:I34),5)</f>
        <v>11250</v>
      </c>
      <c r="J35" s="21">
        <f>ROUND(SUM(J32:J34),5)</f>
        <v>1032.8</v>
      </c>
      <c r="K35" s="21">
        <f>ROUND(SUM(K32:K34),5)</f>
        <v>0</v>
      </c>
      <c r="L35" s="21">
        <f>ROUND(SUM(H35:K35),5)</f>
        <v>12282.8</v>
      </c>
    </row>
    <row r="36" spans="1:12" x14ac:dyDescent="0.25">
      <c r="A36" s="3"/>
      <c r="B36" s="3"/>
      <c r="C36" s="3"/>
      <c r="D36" s="3"/>
      <c r="E36" s="3" t="s">
        <v>112</v>
      </c>
      <c r="F36" s="3"/>
      <c r="G36" s="3"/>
      <c r="H36" s="21">
        <v>0</v>
      </c>
      <c r="I36" s="21">
        <v>0</v>
      </c>
      <c r="J36" s="21">
        <v>358.6</v>
      </c>
      <c r="K36" s="21">
        <v>0</v>
      </c>
      <c r="L36" s="21">
        <f>ROUND(SUM(H36:K36),5)</f>
        <v>358.6</v>
      </c>
    </row>
    <row r="37" spans="1:12" ht="15.75" thickBot="1" x14ac:dyDescent="0.3">
      <c r="A37" s="3"/>
      <c r="B37" s="3"/>
      <c r="C37" s="3"/>
      <c r="D37" s="3"/>
      <c r="E37" s="3" t="s">
        <v>96</v>
      </c>
      <c r="F37" s="3"/>
      <c r="G37" s="3"/>
      <c r="H37" s="21">
        <v>1063.1300000000001</v>
      </c>
      <c r="I37" s="21">
        <v>0</v>
      </c>
      <c r="J37" s="21">
        <v>0</v>
      </c>
      <c r="K37" s="21">
        <v>0</v>
      </c>
      <c r="L37" s="21">
        <f>ROUND(SUM(H37:K37),5)</f>
        <v>1063.1300000000001</v>
      </c>
    </row>
    <row r="38" spans="1:12" ht="15.75" thickBot="1" x14ac:dyDescent="0.3">
      <c r="A38" s="3"/>
      <c r="B38" s="3"/>
      <c r="C38" s="3"/>
      <c r="D38" s="3" t="s">
        <v>76</v>
      </c>
      <c r="E38" s="3"/>
      <c r="F38" s="3"/>
      <c r="G38" s="3"/>
      <c r="H38" s="24">
        <f>ROUND(H25+H31+SUM(H35:H37),5)</f>
        <v>1063.1300000000001</v>
      </c>
      <c r="I38" s="24">
        <f>ROUND(I25+I31+SUM(I35:I37),5)</f>
        <v>12370.78</v>
      </c>
      <c r="J38" s="24">
        <f>ROUND(J25+J31+SUM(J35:J37),5)</f>
        <v>1391.4</v>
      </c>
      <c r="K38" s="24">
        <f>ROUND(K25+K31+SUM(K35:K37),5)</f>
        <v>0</v>
      </c>
      <c r="L38" s="24">
        <f>ROUND(SUM(H38:K38),5)</f>
        <v>14825.31</v>
      </c>
    </row>
    <row r="39" spans="1:12" ht="15.75" thickBot="1" x14ac:dyDescent="0.3">
      <c r="A39" s="3"/>
      <c r="B39" s="3" t="s">
        <v>77</v>
      </c>
      <c r="C39" s="3"/>
      <c r="D39" s="3"/>
      <c r="E39" s="3"/>
      <c r="F39" s="3"/>
      <c r="G39" s="3"/>
      <c r="H39" s="24">
        <f>ROUND(H5+H24-H38,5)</f>
        <v>811.87</v>
      </c>
      <c r="I39" s="24">
        <f>ROUND(I5+I24-I38,5)</f>
        <v>53254.239999999998</v>
      </c>
      <c r="J39" s="24">
        <f>ROUND(J5+J24-J38,5)</f>
        <v>1908.6</v>
      </c>
      <c r="K39" s="24">
        <f>ROUND(K5+K24-K38,5)</f>
        <v>50</v>
      </c>
      <c r="L39" s="24">
        <f>ROUND(SUM(H39:K39),5)</f>
        <v>56024.71</v>
      </c>
    </row>
    <row r="40" spans="1:12" s="2" customFormat="1" ht="12" thickBot="1" x14ac:dyDescent="0.25">
      <c r="A40" s="3" t="s">
        <v>3</v>
      </c>
      <c r="B40" s="3"/>
      <c r="C40" s="3"/>
      <c r="D40" s="3"/>
      <c r="E40" s="3"/>
      <c r="F40" s="3"/>
      <c r="G40" s="3"/>
      <c r="H40" s="4">
        <f>H39</f>
        <v>811.87</v>
      </c>
      <c r="I40" s="4">
        <f>I39</f>
        <v>53254.239999999998</v>
      </c>
      <c r="J40" s="4">
        <f>J39</f>
        <v>1908.6</v>
      </c>
      <c r="K40" s="4">
        <f>K39</f>
        <v>50</v>
      </c>
      <c r="L40" s="4">
        <f>ROUND(SUM(H40:K40),5)</f>
        <v>56024.71</v>
      </c>
    </row>
    <row r="41" spans="1:12" ht="15.75" thickTop="1" x14ac:dyDescent="0.25"/>
  </sheetData>
  <pageMargins left="0.7" right="0.7" top="0.75" bottom="0.75" header="0.3" footer="0.3"/>
  <pageSetup scale="7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2"/>
  <sheetViews>
    <sheetView workbookViewId="0">
      <selection activeCell="J9" sqref="J9"/>
    </sheetView>
  </sheetViews>
  <sheetFormatPr defaultRowHeight="15" x14ac:dyDescent="0.25"/>
  <cols>
    <col min="1" max="6" width="3" style="2" customWidth="1"/>
    <col min="7" max="7" width="27.85546875" style="2" customWidth="1"/>
    <col min="8" max="9" width="13.42578125" bestFit="1" customWidth="1"/>
    <col min="10" max="10" width="8.28515625" style="6" bestFit="1" customWidth="1"/>
    <col min="11" max="11" width="11.5703125" bestFit="1" customWidth="1"/>
  </cols>
  <sheetData>
    <row r="1" spans="1:11" ht="15.75" x14ac:dyDescent="0.25">
      <c r="A1" s="8" t="s">
        <v>17</v>
      </c>
      <c r="B1" s="3"/>
      <c r="C1" s="3"/>
      <c r="D1" s="3"/>
      <c r="E1" s="3"/>
      <c r="F1" s="3"/>
      <c r="G1" s="3"/>
      <c r="H1" s="9"/>
      <c r="I1" s="9"/>
      <c r="K1" s="10" t="s">
        <v>138</v>
      </c>
    </row>
    <row r="2" spans="1:11" ht="18" x14ac:dyDescent="0.25">
      <c r="A2" s="11" t="s">
        <v>126</v>
      </c>
      <c r="B2" s="3"/>
      <c r="C2" s="3"/>
      <c r="D2" s="3"/>
      <c r="E2" s="3"/>
      <c r="F2" s="3"/>
      <c r="G2" s="3"/>
      <c r="H2" s="9"/>
      <c r="I2" s="9"/>
      <c r="K2" s="12">
        <v>45214</v>
      </c>
    </row>
    <row r="3" spans="1:11" x14ac:dyDescent="0.25">
      <c r="A3" s="13" t="s">
        <v>132</v>
      </c>
      <c r="B3" s="3"/>
      <c r="C3" s="3"/>
      <c r="D3" s="3"/>
      <c r="E3" s="3"/>
      <c r="F3" s="3"/>
      <c r="G3" s="3"/>
      <c r="H3" s="9"/>
      <c r="I3" s="9"/>
      <c r="K3" s="10" t="s">
        <v>103</v>
      </c>
    </row>
    <row r="4" spans="1:11" ht="15.75" thickBot="1" x14ac:dyDescent="0.3">
      <c r="A4" s="3"/>
      <c r="B4" s="3"/>
      <c r="C4" s="3"/>
      <c r="D4" s="3"/>
      <c r="E4" s="3"/>
      <c r="F4" s="3"/>
      <c r="G4" s="3"/>
      <c r="H4" s="26"/>
      <c r="I4" s="26"/>
      <c r="J4" s="7"/>
      <c r="K4" s="26"/>
    </row>
    <row r="5" spans="1:11" s="1" customFormat="1" ht="16.5" thickTop="1" thickBot="1" x14ac:dyDescent="0.3">
      <c r="A5" s="5"/>
      <c r="B5" s="5"/>
      <c r="C5" s="5"/>
      <c r="D5" s="5"/>
      <c r="E5" s="5"/>
      <c r="F5" s="5"/>
      <c r="G5" s="5"/>
      <c r="H5" s="27" t="s">
        <v>133</v>
      </c>
      <c r="I5" s="27" t="s">
        <v>134</v>
      </c>
      <c r="J5" s="38" t="s">
        <v>127</v>
      </c>
      <c r="K5" s="27" t="s">
        <v>128</v>
      </c>
    </row>
    <row r="6" spans="1:11" ht="15.75" thickTop="1" x14ac:dyDescent="0.25">
      <c r="A6" s="3"/>
      <c r="B6" s="3" t="s">
        <v>49</v>
      </c>
      <c r="C6" s="3"/>
      <c r="D6" s="3"/>
      <c r="E6" s="3"/>
      <c r="F6" s="3"/>
      <c r="G6" s="3"/>
      <c r="H6" s="21"/>
      <c r="I6" s="21"/>
      <c r="J6" s="33"/>
      <c r="K6" s="28"/>
    </row>
    <row r="7" spans="1:11" x14ac:dyDescent="0.25">
      <c r="A7" s="3"/>
      <c r="B7" s="3"/>
      <c r="C7" s="3"/>
      <c r="D7" s="3" t="s">
        <v>0</v>
      </c>
      <c r="E7" s="3"/>
      <c r="F7" s="3"/>
      <c r="G7" s="3"/>
      <c r="H7" s="21"/>
      <c r="I7" s="21"/>
      <c r="J7" s="33"/>
      <c r="K7" s="28"/>
    </row>
    <row r="8" spans="1:11" x14ac:dyDescent="0.25">
      <c r="A8" s="3"/>
      <c r="B8" s="3"/>
      <c r="C8" s="3"/>
      <c r="D8" s="3"/>
      <c r="E8" s="3" t="s">
        <v>50</v>
      </c>
      <c r="F8" s="3"/>
      <c r="G8" s="3"/>
      <c r="H8" s="21"/>
      <c r="I8" s="21"/>
      <c r="J8" s="33"/>
      <c r="K8" s="28"/>
    </row>
    <row r="9" spans="1:11" x14ac:dyDescent="0.25">
      <c r="A9" s="3"/>
      <c r="B9" s="3"/>
      <c r="C9" s="3"/>
      <c r="D9" s="3"/>
      <c r="E9" s="3"/>
      <c r="F9" s="3" t="s">
        <v>51</v>
      </c>
      <c r="G9" s="3"/>
      <c r="H9" s="21">
        <v>46800</v>
      </c>
      <c r="I9" s="21">
        <v>48100</v>
      </c>
      <c r="J9" s="33">
        <f>ROUND((H9-I9),5)</f>
        <v>-1300</v>
      </c>
      <c r="K9" s="28">
        <f>ROUND(IF(H9=0, IF(I9=0, 0, SIGN(-I9)), IF(I9=0, SIGN(H9), (H9-I9)/ABS(I9))),5)</f>
        <v>-2.7029999999999998E-2</v>
      </c>
    </row>
    <row r="10" spans="1:11" x14ac:dyDescent="0.25">
      <c r="A10" s="3"/>
      <c r="B10" s="3"/>
      <c r="C10" s="3"/>
      <c r="D10" s="3"/>
      <c r="E10" s="3"/>
      <c r="F10" s="3" t="s">
        <v>102</v>
      </c>
      <c r="G10" s="3"/>
      <c r="H10" s="21">
        <v>5200</v>
      </c>
      <c r="I10" s="21">
        <v>1300</v>
      </c>
      <c r="J10" s="33">
        <f>ROUND((H10-I10),5)</f>
        <v>3900</v>
      </c>
      <c r="K10" s="28">
        <f>ROUND(IF(H10=0, IF(I10=0, 0, SIGN(-I10)), IF(I10=0, SIGN(H10), (H10-I10)/ABS(I10))),5)</f>
        <v>3</v>
      </c>
    </row>
    <row r="11" spans="1:11" ht="15.75" thickBot="1" x14ac:dyDescent="0.3">
      <c r="A11" s="3"/>
      <c r="B11" s="3"/>
      <c r="C11" s="3"/>
      <c r="D11" s="3"/>
      <c r="E11" s="3"/>
      <c r="F11" s="3" t="s">
        <v>78</v>
      </c>
      <c r="G11" s="3"/>
      <c r="H11" s="22">
        <v>2600</v>
      </c>
      <c r="I11" s="22">
        <v>3900</v>
      </c>
      <c r="J11" s="34">
        <f>ROUND((H11-I11),5)</f>
        <v>-1300</v>
      </c>
      <c r="K11" s="29">
        <f>ROUND(IF(H11=0, IF(I11=0, 0, SIGN(-I11)), IF(I11=0, SIGN(H11), (H11-I11)/ABS(I11))),5)</f>
        <v>-0.33333000000000002</v>
      </c>
    </row>
    <row r="12" spans="1:11" x14ac:dyDescent="0.25">
      <c r="A12" s="3"/>
      <c r="B12" s="3"/>
      <c r="C12" s="3"/>
      <c r="D12" s="3"/>
      <c r="E12" s="3" t="s">
        <v>52</v>
      </c>
      <c r="F12" s="3"/>
      <c r="G12" s="3"/>
      <c r="H12" s="21">
        <f>ROUND(SUM(H8:H11),5)</f>
        <v>54600</v>
      </c>
      <c r="I12" s="21">
        <f>ROUND(SUM(I8:I11),5)</f>
        <v>53300</v>
      </c>
      <c r="J12" s="33">
        <f>ROUND((H12-I12),5)</f>
        <v>1300</v>
      </c>
      <c r="K12" s="28">
        <f>ROUND(IF(H12=0, IF(I12=0, 0, SIGN(-I12)), IF(I12=0, SIGN(H12), (H12-I12)/ABS(I12))),5)</f>
        <v>2.4389999999999998E-2</v>
      </c>
    </row>
    <row r="13" spans="1:11" x14ac:dyDescent="0.25">
      <c r="A13" s="3"/>
      <c r="B13" s="3"/>
      <c r="C13" s="3"/>
      <c r="D13" s="3"/>
      <c r="E13" s="3" t="s">
        <v>53</v>
      </c>
      <c r="F13" s="3"/>
      <c r="G13" s="3"/>
      <c r="H13" s="21"/>
      <c r="I13" s="21"/>
      <c r="J13" s="33"/>
      <c r="K13" s="28"/>
    </row>
    <row r="14" spans="1:11" x14ac:dyDescent="0.25">
      <c r="A14" s="3"/>
      <c r="B14" s="3"/>
      <c r="C14" s="3"/>
      <c r="D14" s="3"/>
      <c r="E14" s="3"/>
      <c r="F14" s="3" t="s">
        <v>54</v>
      </c>
      <c r="G14" s="3"/>
      <c r="H14" s="21">
        <v>9600</v>
      </c>
      <c r="I14" s="21">
        <v>1200</v>
      </c>
      <c r="J14" s="33">
        <f>ROUND((H14-I14),5)</f>
        <v>8400</v>
      </c>
      <c r="K14" s="28">
        <f>ROUND(IF(H14=0, IF(I14=0, 0, SIGN(-I14)), IF(I14=0, SIGN(H14), (H14-I14)/ABS(I14))),5)</f>
        <v>7</v>
      </c>
    </row>
    <row r="15" spans="1:11" ht="15.75" thickBot="1" x14ac:dyDescent="0.3">
      <c r="A15" s="3"/>
      <c r="B15" s="3"/>
      <c r="C15" s="3"/>
      <c r="D15" s="3"/>
      <c r="E15" s="3"/>
      <c r="F15" s="3" t="s">
        <v>55</v>
      </c>
      <c r="G15" s="3"/>
      <c r="H15" s="22">
        <v>1200</v>
      </c>
      <c r="I15" s="22">
        <v>0</v>
      </c>
      <c r="J15" s="34">
        <f>ROUND((H15-I15),5)</f>
        <v>1200</v>
      </c>
      <c r="K15" s="29">
        <f>ROUND(IF(H15=0, IF(I15=0, 0, SIGN(-I15)), IF(I15=0, SIGN(H15), (H15-I15)/ABS(I15))),5)</f>
        <v>1</v>
      </c>
    </row>
    <row r="16" spans="1:11" x14ac:dyDescent="0.25">
      <c r="A16" s="3"/>
      <c r="B16" s="3"/>
      <c r="C16" s="3"/>
      <c r="D16" s="3"/>
      <c r="E16" s="3" t="s">
        <v>56</v>
      </c>
      <c r="F16" s="3"/>
      <c r="G16" s="3"/>
      <c r="H16" s="21">
        <f>ROUND(SUM(H13:H15),5)</f>
        <v>10800</v>
      </c>
      <c r="I16" s="21">
        <f>ROUND(SUM(I13:I15),5)</f>
        <v>1200</v>
      </c>
      <c r="J16" s="33">
        <f>ROUND((H16-I16),5)</f>
        <v>9600</v>
      </c>
      <c r="K16" s="28">
        <f>ROUND(IF(H16=0, IF(I16=0, 0, SIGN(-I16)), IF(I16=0, SIGN(H16), (H16-I16)/ABS(I16))),5)</f>
        <v>8</v>
      </c>
    </row>
    <row r="17" spans="1:11" x14ac:dyDescent="0.25">
      <c r="A17" s="3"/>
      <c r="B17" s="3"/>
      <c r="C17" s="3"/>
      <c r="D17" s="3"/>
      <c r="E17" s="3" t="s">
        <v>57</v>
      </c>
      <c r="F17" s="3"/>
      <c r="G17" s="3"/>
      <c r="H17" s="21"/>
      <c r="I17" s="21"/>
      <c r="J17" s="33"/>
      <c r="K17" s="28"/>
    </row>
    <row r="18" spans="1:11" ht="15.75" thickBot="1" x14ac:dyDescent="0.3">
      <c r="A18" s="3"/>
      <c r="B18" s="3"/>
      <c r="C18" s="3"/>
      <c r="D18" s="3"/>
      <c r="E18" s="3"/>
      <c r="F18" s="3" t="s">
        <v>58</v>
      </c>
      <c r="G18" s="3"/>
      <c r="H18" s="22">
        <v>3300</v>
      </c>
      <c r="I18" s="22">
        <v>300</v>
      </c>
      <c r="J18" s="34">
        <f t="shared" ref="J18:J26" si="0">ROUND((H18-I18),5)</f>
        <v>3000</v>
      </c>
      <c r="K18" s="29">
        <f t="shared" ref="K18:K26" si="1">ROUND(IF(H18=0, IF(I18=0, 0, SIGN(-I18)), IF(I18=0, SIGN(H18), (H18-I18)/ABS(I18))),5)</f>
        <v>10</v>
      </c>
    </row>
    <row r="19" spans="1:11" x14ac:dyDescent="0.25">
      <c r="A19" s="3"/>
      <c r="B19" s="3"/>
      <c r="C19" s="3"/>
      <c r="D19" s="3"/>
      <c r="E19" s="3" t="s">
        <v>59</v>
      </c>
      <c r="F19" s="3"/>
      <c r="G19" s="3"/>
      <c r="H19" s="21">
        <f>ROUND(SUM(H17:H18),5)</f>
        <v>3300</v>
      </c>
      <c r="I19" s="21">
        <f>ROUND(SUM(I17:I18),5)</f>
        <v>300</v>
      </c>
      <c r="J19" s="33">
        <f t="shared" si="0"/>
        <v>3000</v>
      </c>
      <c r="K19" s="28">
        <f t="shared" si="1"/>
        <v>10</v>
      </c>
    </row>
    <row r="20" spans="1:11" x14ac:dyDescent="0.25">
      <c r="A20" s="3"/>
      <c r="B20" s="3"/>
      <c r="C20" s="3"/>
      <c r="D20" s="3"/>
      <c r="E20" s="3" t="s">
        <v>60</v>
      </c>
      <c r="F20" s="3"/>
      <c r="G20" s="3"/>
      <c r="H20" s="21">
        <v>12.54</v>
      </c>
      <c r="I20" s="21">
        <v>0.83</v>
      </c>
      <c r="J20" s="33">
        <f t="shared" si="0"/>
        <v>11.71</v>
      </c>
      <c r="K20" s="28">
        <f t="shared" si="1"/>
        <v>14.10843</v>
      </c>
    </row>
    <row r="21" spans="1:11" x14ac:dyDescent="0.25">
      <c r="A21" s="3"/>
      <c r="B21" s="3"/>
      <c r="C21" s="3"/>
      <c r="D21" s="3"/>
      <c r="E21" s="3" t="s">
        <v>91</v>
      </c>
      <c r="F21" s="3"/>
      <c r="G21" s="3"/>
      <c r="H21" s="21">
        <v>1875</v>
      </c>
      <c r="I21" s="21">
        <v>2475</v>
      </c>
      <c r="J21" s="33">
        <f t="shared" si="0"/>
        <v>-600</v>
      </c>
      <c r="K21" s="28">
        <f t="shared" si="1"/>
        <v>-0.24242</v>
      </c>
    </row>
    <row r="22" spans="1:11" x14ac:dyDescent="0.25">
      <c r="A22" s="3"/>
      <c r="B22" s="3"/>
      <c r="C22" s="3"/>
      <c r="D22" s="3"/>
      <c r="E22" s="3" t="s">
        <v>110</v>
      </c>
      <c r="F22" s="3"/>
      <c r="G22" s="3"/>
      <c r="H22" s="21">
        <v>50</v>
      </c>
      <c r="I22" s="21">
        <v>150</v>
      </c>
      <c r="J22" s="33">
        <f t="shared" si="0"/>
        <v>-100</v>
      </c>
      <c r="K22" s="28">
        <f t="shared" si="1"/>
        <v>-0.66666999999999998</v>
      </c>
    </row>
    <row r="23" spans="1:11" x14ac:dyDescent="0.25">
      <c r="A23" s="3"/>
      <c r="B23" s="3"/>
      <c r="C23" s="3"/>
      <c r="D23" s="3"/>
      <c r="E23" s="3" t="s">
        <v>95</v>
      </c>
      <c r="F23" s="3"/>
      <c r="G23" s="3"/>
      <c r="H23" s="21">
        <v>212.48</v>
      </c>
      <c r="I23" s="21">
        <v>229.3</v>
      </c>
      <c r="J23" s="33">
        <f t="shared" si="0"/>
        <v>-16.82</v>
      </c>
      <c r="K23" s="28">
        <f t="shared" si="1"/>
        <v>-7.3349999999999999E-2</v>
      </c>
    </row>
    <row r="24" spans="1:11" ht="15.75" thickBot="1" x14ac:dyDescent="0.3">
      <c r="A24" s="3"/>
      <c r="B24" s="3"/>
      <c r="C24" s="3"/>
      <c r="D24" s="3"/>
      <c r="E24" s="3" t="s">
        <v>101</v>
      </c>
      <c r="F24" s="3"/>
      <c r="G24" s="3"/>
      <c r="H24" s="21">
        <v>0</v>
      </c>
      <c r="I24" s="21">
        <v>2860</v>
      </c>
      <c r="J24" s="33">
        <f t="shared" si="0"/>
        <v>-2860</v>
      </c>
      <c r="K24" s="28">
        <f t="shared" si="1"/>
        <v>-1</v>
      </c>
    </row>
    <row r="25" spans="1:11" ht="15.75" thickBot="1" x14ac:dyDescent="0.3">
      <c r="A25" s="3"/>
      <c r="B25" s="3"/>
      <c r="C25" s="3"/>
      <c r="D25" s="3" t="s">
        <v>1</v>
      </c>
      <c r="E25" s="3"/>
      <c r="F25" s="3"/>
      <c r="G25" s="3"/>
      <c r="H25" s="25">
        <f>ROUND(H7+H12+H16+SUM(H19:H24),5)</f>
        <v>70850.02</v>
      </c>
      <c r="I25" s="25">
        <f>ROUND(I7+I12+I16+SUM(I19:I24),5)</f>
        <v>60515.13</v>
      </c>
      <c r="J25" s="35">
        <f t="shared" si="0"/>
        <v>10334.89</v>
      </c>
      <c r="K25" s="30">
        <f t="shared" si="1"/>
        <v>0.17077999999999999</v>
      </c>
    </row>
    <row r="26" spans="1:11" x14ac:dyDescent="0.25">
      <c r="A26" s="3"/>
      <c r="B26" s="3"/>
      <c r="C26" s="3" t="s">
        <v>2</v>
      </c>
      <c r="D26" s="3"/>
      <c r="E26" s="3"/>
      <c r="F26" s="3"/>
      <c r="G26" s="3"/>
      <c r="H26" s="21">
        <f>H25</f>
        <v>70850.02</v>
      </c>
      <c r="I26" s="21">
        <f>I25</f>
        <v>60515.13</v>
      </c>
      <c r="J26" s="33">
        <f t="shared" si="0"/>
        <v>10334.89</v>
      </c>
      <c r="K26" s="28">
        <f t="shared" si="1"/>
        <v>0.17077999999999999</v>
      </c>
    </row>
    <row r="27" spans="1:11" x14ac:dyDescent="0.25">
      <c r="A27" s="3"/>
      <c r="B27" s="3"/>
      <c r="C27" s="3"/>
      <c r="D27" s="3" t="s">
        <v>61</v>
      </c>
      <c r="E27" s="3"/>
      <c r="F27" s="3"/>
      <c r="G27" s="3"/>
      <c r="H27" s="21"/>
      <c r="I27" s="21"/>
      <c r="J27" s="33"/>
      <c r="K27" s="28"/>
    </row>
    <row r="28" spans="1:11" x14ac:dyDescent="0.25">
      <c r="A28" s="3"/>
      <c r="B28" s="3"/>
      <c r="C28" s="3"/>
      <c r="D28" s="3"/>
      <c r="E28" s="3" t="s">
        <v>62</v>
      </c>
      <c r="F28" s="3"/>
      <c r="G28" s="3"/>
      <c r="H28" s="21"/>
      <c r="I28" s="21"/>
      <c r="J28" s="33"/>
      <c r="K28" s="28"/>
    </row>
    <row r="29" spans="1:11" ht="15.75" thickBot="1" x14ac:dyDescent="0.3">
      <c r="A29" s="3"/>
      <c r="B29" s="3"/>
      <c r="C29" s="3"/>
      <c r="D29" s="3"/>
      <c r="E29" s="3"/>
      <c r="F29" s="3" t="s">
        <v>63</v>
      </c>
      <c r="G29" s="3"/>
      <c r="H29" s="22">
        <v>0</v>
      </c>
      <c r="I29" s="22">
        <v>3660</v>
      </c>
      <c r="J29" s="34">
        <f>ROUND((H29-I29),5)</f>
        <v>-3660</v>
      </c>
      <c r="K29" s="29">
        <f>ROUND(IF(H29=0, IF(I29=0, 0, SIGN(-I29)), IF(I29=0, SIGN(H29), (H29-I29)/ABS(I29))),5)</f>
        <v>-1</v>
      </c>
    </row>
    <row r="30" spans="1:11" x14ac:dyDescent="0.25">
      <c r="A30" s="3"/>
      <c r="B30" s="3"/>
      <c r="C30" s="3"/>
      <c r="D30" s="3"/>
      <c r="E30" s="3" t="s">
        <v>64</v>
      </c>
      <c r="F30" s="3"/>
      <c r="G30" s="3"/>
      <c r="H30" s="21">
        <f>ROUND(SUM(H28:H29),5)</f>
        <v>0</v>
      </c>
      <c r="I30" s="21">
        <f>ROUND(SUM(I28:I29),5)</f>
        <v>3660</v>
      </c>
      <c r="J30" s="33">
        <f>ROUND((H30-I30),5)</f>
        <v>-3660</v>
      </c>
      <c r="K30" s="28">
        <f>ROUND(IF(H30=0, IF(I30=0, 0, SIGN(-I30)), IF(I30=0, SIGN(H30), (H30-I30)/ABS(I30))),5)</f>
        <v>-1</v>
      </c>
    </row>
    <row r="31" spans="1:11" x14ac:dyDescent="0.25">
      <c r="A31" s="3"/>
      <c r="B31" s="3"/>
      <c r="C31" s="3"/>
      <c r="D31" s="3"/>
      <c r="E31" s="3" t="s">
        <v>65</v>
      </c>
      <c r="F31" s="3"/>
      <c r="G31" s="3"/>
      <c r="H31" s="21"/>
      <c r="I31" s="21"/>
      <c r="J31" s="33"/>
      <c r="K31" s="28"/>
    </row>
    <row r="32" spans="1:11" x14ac:dyDescent="0.25">
      <c r="A32" s="3"/>
      <c r="B32" s="3"/>
      <c r="C32" s="3"/>
      <c r="D32" s="3"/>
      <c r="E32" s="3"/>
      <c r="F32" s="3" t="s">
        <v>66</v>
      </c>
      <c r="G32" s="3"/>
      <c r="H32" s="21">
        <v>911.78</v>
      </c>
      <c r="I32" s="21">
        <v>887.99</v>
      </c>
      <c r="J32" s="33">
        <f>ROUND((H32-I32),5)</f>
        <v>23.79</v>
      </c>
      <c r="K32" s="28">
        <f>ROUND(IF(H32=0, IF(I32=0, 0, SIGN(-I32)), IF(I32=0, SIGN(H32), (H32-I32)/ABS(I32))),5)</f>
        <v>2.6790000000000001E-2</v>
      </c>
    </row>
    <row r="33" spans="1:11" x14ac:dyDescent="0.25">
      <c r="A33" s="3"/>
      <c r="B33" s="3"/>
      <c r="C33" s="3"/>
      <c r="D33" s="3"/>
      <c r="E33" s="3"/>
      <c r="F33" s="3" t="s">
        <v>79</v>
      </c>
      <c r="G33" s="3"/>
      <c r="H33" s="21"/>
      <c r="I33" s="21"/>
      <c r="J33" s="33"/>
      <c r="K33" s="28"/>
    </row>
    <row r="34" spans="1:11" ht="15.75" thickBot="1" x14ac:dyDescent="0.3">
      <c r="A34" s="3"/>
      <c r="B34" s="3"/>
      <c r="C34" s="3"/>
      <c r="D34" s="3"/>
      <c r="E34" s="3"/>
      <c r="F34" s="3"/>
      <c r="G34" s="3" t="s">
        <v>80</v>
      </c>
      <c r="H34" s="22">
        <v>0</v>
      </c>
      <c r="I34" s="22">
        <v>63.51</v>
      </c>
      <c r="J34" s="34">
        <f>ROUND((H34-I34),5)</f>
        <v>-63.51</v>
      </c>
      <c r="K34" s="29">
        <f>ROUND(IF(H34=0, IF(I34=0, 0, SIGN(-I34)), IF(I34=0, SIGN(H34), (H34-I34)/ABS(I34))),5)</f>
        <v>-1</v>
      </c>
    </row>
    <row r="35" spans="1:11" x14ac:dyDescent="0.25">
      <c r="A35" s="3"/>
      <c r="B35" s="3"/>
      <c r="C35" s="3"/>
      <c r="D35" s="3"/>
      <c r="E35" s="3"/>
      <c r="F35" s="3" t="s">
        <v>82</v>
      </c>
      <c r="G35" s="3"/>
      <c r="H35" s="21">
        <f>ROUND(SUM(H33:H34),5)</f>
        <v>0</v>
      </c>
      <c r="I35" s="21">
        <f>ROUND(SUM(I33:I34),5)</f>
        <v>63.51</v>
      </c>
      <c r="J35" s="33">
        <f>ROUND((H35-I35),5)</f>
        <v>-63.51</v>
      </c>
      <c r="K35" s="28">
        <f>ROUND(IF(H35=0, IF(I35=0, 0, SIGN(-I35)), IF(I35=0, SIGN(H35), (H35-I35)/ABS(I35))),5)</f>
        <v>-1</v>
      </c>
    </row>
    <row r="36" spans="1:11" x14ac:dyDescent="0.25">
      <c r="A36" s="3"/>
      <c r="B36" s="3"/>
      <c r="C36" s="3"/>
      <c r="D36" s="3"/>
      <c r="E36" s="3"/>
      <c r="F36" s="3" t="s">
        <v>68</v>
      </c>
      <c r="G36" s="3"/>
      <c r="H36" s="21"/>
      <c r="I36" s="21"/>
      <c r="J36" s="33"/>
      <c r="K36" s="28"/>
    </row>
    <row r="37" spans="1:11" x14ac:dyDescent="0.25">
      <c r="A37" s="3"/>
      <c r="B37" s="3"/>
      <c r="C37" s="3"/>
      <c r="D37" s="3"/>
      <c r="E37" s="3"/>
      <c r="F37" s="3"/>
      <c r="G37" s="3" t="s">
        <v>83</v>
      </c>
      <c r="H37" s="21">
        <v>209</v>
      </c>
      <c r="I37" s="21">
        <v>0</v>
      </c>
      <c r="J37" s="33">
        <f>ROUND((H37-I37),5)</f>
        <v>209</v>
      </c>
      <c r="K37" s="28">
        <f>ROUND(IF(H37=0, IF(I37=0, 0, SIGN(-I37)), IF(I37=0, SIGN(H37), (H37-I37)/ABS(I37))),5)</f>
        <v>1</v>
      </c>
    </row>
    <row r="38" spans="1:11" ht="15.75" thickBot="1" x14ac:dyDescent="0.3">
      <c r="A38" s="3"/>
      <c r="B38" s="3"/>
      <c r="C38" s="3"/>
      <c r="D38" s="3"/>
      <c r="E38" s="3"/>
      <c r="F38" s="3"/>
      <c r="G38" s="3" t="s">
        <v>69</v>
      </c>
      <c r="H38" s="21">
        <v>0</v>
      </c>
      <c r="I38" s="21">
        <v>368</v>
      </c>
      <c r="J38" s="33">
        <f>ROUND((H38-I38),5)</f>
        <v>-368</v>
      </c>
      <c r="K38" s="28">
        <f>ROUND(IF(H38=0, IF(I38=0, 0, SIGN(-I38)), IF(I38=0, SIGN(H38), (H38-I38)/ABS(I38))),5)</f>
        <v>-1</v>
      </c>
    </row>
    <row r="39" spans="1:11" ht="15.75" thickBot="1" x14ac:dyDescent="0.3">
      <c r="A39" s="3"/>
      <c r="B39" s="3"/>
      <c r="C39" s="3"/>
      <c r="D39" s="3"/>
      <c r="E39" s="3"/>
      <c r="F39" s="3" t="s">
        <v>70</v>
      </c>
      <c r="G39" s="3"/>
      <c r="H39" s="25">
        <f>ROUND(SUM(H36:H38),5)</f>
        <v>209</v>
      </c>
      <c r="I39" s="25">
        <f>ROUND(SUM(I36:I38),5)</f>
        <v>368</v>
      </c>
      <c r="J39" s="35">
        <f>ROUND((H39-I39),5)</f>
        <v>-159</v>
      </c>
      <c r="K39" s="30">
        <f>ROUND(IF(H39=0, IF(I39=0, 0, SIGN(-I39)), IF(I39=0, SIGN(H39), (H39-I39)/ABS(I39))),5)</f>
        <v>-0.43207000000000001</v>
      </c>
    </row>
    <row r="40" spans="1:11" x14ac:dyDescent="0.25">
      <c r="A40" s="3"/>
      <c r="B40" s="3"/>
      <c r="C40" s="3"/>
      <c r="D40" s="3"/>
      <c r="E40" s="3" t="s">
        <v>71</v>
      </c>
      <c r="F40" s="3"/>
      <c r="G40" s="3"/>
      <c r="H40" s="21">
        <f>ROUND(SUM(H31:H32)+H35+H39,5)</f>
        <v>1120.78</v>
      </c>
      <c r="I40" s="21">
        <f>ROUND(SUM(I31:I32)+I35+I39,5)</f>
        <v>1319.5</v>
      </c>
      <c r="J40" s="33">
        <f>ROUND((H40-I40),5)</f>
        <v>-198.72</v>
      </c>
      <c r="K40" s="28">
        <f>ROUND(IF(H40=0, IF(I40=0, 0, SIGN(-I40)), IF(I40=0, SIGN(H40), (H40-I40)/ABS(I40))),5)</f>
        <v>-0.15060000000000001</v>
      </c>
    </row>
    <row r="41" spans="1:11" x14ac:dyDescent="0.25">
      <c r="A41" s="3"/>
      <c r="B41" s="3"/>
      <c r="C41" s="3"/>
      <c r="D41" s="3"/>
      <c r="E41" s="3" t="s">
        <v>72</v>
      </c>
      <c r="F41" s="3"/>
      <c r="G41" s="3"/>
      <c r="H41" s="21"/>
      <c r="I41" s="21"/>
      <c r="J41" s="33"/>
      <c r="K41" s="28"/>
    </row>
    <row r="42" spans="1:11" x14ac:dyDescent="0.25">
      <c r="A42" s="3"/>
      <c r="B42" s="3"/>
      <c r="C42" s="3"/>
      <c r="D42" s="3"/>
      <c r="E42" s="3"/>
      <c r="F42" s="3" t="s">
        <v>73</v>
      </c>
      <c r="G42" s="3"/>
      <c r="H42" s="21">
        <v>11250</v>
      </c>
      <c r="I42" s="21">
        <v>15000</v>
      </c>
      <c r="J42" s="33">
        <f t="shared" ref="J42:J51" si="2">ROUND((H42-I42),5)</f>
        <v>-3750</v>
      </c>
      <c r="K42" s="28">
        <f t="shared" ref="K42:K51" si="3">ROUND(IF(H42=0, IF(I42=0, 0, SIGN(-I42)), IF(I42=0, SIGN(H42), (H42-I42)/ABS(I42))),5)</f>
        <v>-0.25</v>
      </c>
    </row>
    <row r="43" spans="1:11" ht="15.75" thickBot="1" x14ac:dyDescent="0.3">
      <c r="A43" s="3"/>
      <c r="B43" s="3"/>
      <c r="C43" s="3"/>
      <c r="D43" s="3"/>
      <c r="E43" s="3"/>
      <c r="F43" s="3" t="s">
        <v>74</v>
      </c>
      <c r="G43" s="3"/>
      <c r="H43" s="22">
        <v>1032.8</v>
      </c>
      <c r="I43" s="22">
        <v>0</v>
      </c>
      <c r="J43" s="34">
        <f t="shared" si="2"/>
        <v>1032.8</v>
      </c>
      <c r="K43" s="29">
        <f t="shared" si="3"/>
        <v>1</v>
      </c>
    </row>
    <row r="44" spans="1:11" x14ac:dyDescent="0.25">
      <c r="A44" s="3"/>
      <c r="B44" s="3"/>
      <c r="C44" s="3"/>
      <c r="D44" s="3"/>
      <c r="E44" s="3" t="s">
        <v>75</v>
      </c>
      <c r="F44" s="3"/>
      <c r="G44" s="3"/>
      <c r="H44" s="21">
        <f>ROUND(SUM(H41:H43),5)</f>
        <v>12282.8</v>
      </c>
      <c r="I44" s="21">
        <f>ROUND(SUM(I41:I43),5)</f>
        <v>15000</v>
      </c>
      <c r="J44" s="33">
        <f t="shared" si="2"/>
        <v>-2717.2</v>
      </c>
      <c r="K44" s="28">
        <f t="shared" si="3"/>
        <v>-0.18115000000000001</v>
      </c>
    </row>
    <row r="45" spans="1:11" x14ac:dyDescent="0.25">
      <c r="A45" s="3"/>
      <c r="B45" s="3"/>
      <c r="C45" s="3"/>
      <c r="D45" s="3"/>
      <c r="E45" s="3" t="s">
        <v>112</v>
      </c>
      <c r="F45" s="3"/>
      <c r="G45" s="3"/>
      <c r="H45" s="21">
        <v>358.6</v>
      </c>
      <c r="I45" s="21">
        <v>0</v>
      </c>
      <c r="J45" s="33">
        <f t="shared" si="2"/>
        <v>358.6</v>
      </c>
      <c r="K45" s="28">
        <f t="shared" si="3"/>
        <v>1</v>
      </c>
    </row>
    <row r="46" spans="1:11" x14ac:dyDescent="0.25">
      <c r="A46" s="3"/>
      <c r="B46" s="3"/>
      <c r="C46" s="3"/>
      <c r="D46" s="3"/>
      <c r="E46" s="3" t="s">
        <v>96</v>
      </c>
      <c r="F46" s="3"/>
      <c r="G46" s="3"/>
      <c r="H46" s="21">
        <v>1063.1300000000001</v>
      </c>
      <c r="I46" s="21">
        <v>1147.2</v>
      </c>
      <c r="J46" s="33">
        <f t="shared" si="2"/>
        <v>-84.07</v>
      </c>
      <c r="K46" s="28">
        <f t="shared" si="3"/>
        <v>-7.3279999999999998E-2</v>
      </c>
    </row>
    <row r="47" spans="1:11" x14ac:dyDescent="0.25">
      <c r="A47" s="3"/>
      <c r="B47" s="3"/>
      <c r="C47" s="3"/>
      <c r="D47" s="3"/>
      <c r="E47" s="3" t="s">
        <v>100</v>
      </c>
      <c r="F47" s="3"/>
      <c r="G47" s="3"/>
      <c r="H47" s="21">
        <v>0</v>
      </c>
      <c r="I47" s="21">
        <v>1570.74</v>
      </c>
      <c r="J47" s="33">
        <f t="shared" si="2"/>
        <v>-1570.74</v>
      </c>
      <c r="K47" s="28">
        <f t="shared" si="3"/>
        <v>-1</v>
      </c>
    </row>
    <row r="48" spans="1:11" ht="15.75" thickBot="1" x14ac:dyDescent="0.3">
      <c r="A48" s="3"/>
      <c r="B48" s="3"/>
      <c r="C48" s="3"/>
      <c r="D48" s="3"/>
      <c r="E48" s="3" t="s">
        <v>104</v>
      </c>
      <c r="F48" s="3"/>
      <c r="G48" s="3"/>
      <c r="H48" s="21">
        <v>0</v>
      </c>
      <c r="I48" s="21">
        <v>360</v>
      </c>
      <c r="J48" s="33">
        <f t="shared" si="2"/>
        <v>-360</v>
      </c>
      <c r="K48" s="28">
        <f t="shared" si="3"/>
        <v>-1</v>
      </c>
    </row>
    <row r="49" spans="1:11" ht="15.75" thickBot="1" x14ac:dyDescent="0.3">
      <c r="A49" s="3"/>
      <c r="B49" s="3"/>
      <c r="C49" s="3"/>
      <c r="D49" s="3" t="s">
        <v>76</v>
      </c>
      <c r="E49" s="3"/>
      <c r="F49" s="3"/>
      <c r="G49" s="3"/>
      <c r="H49" s="24">
        <f>ROUND(H27+H30+H40+SUM(H44:H48),5)</f>
        <v>14825.31</v>
      </c>
      <c r="I49" s="24">
        <f>ROUND(I27+I30+I40+SUM(I44:I48),5)</f>
        <v>23057.439999999999</v>
      </c>
      <c r="J49" s="36">
        <f t="shared" si="2"/>
        <v>-8232.1299999999992</v>
      </c>
      <c r="K49" s="31">
        <f t="shared" si="3"/>
        <v>-0.35703000000000001</v>
      </c>
    </row>
    <row r="50" spans="1:11" ht="15.75" thickBot="1" x14ac:dyDescent="0.3">
      <c r="A50" s="3"/>
      <c r="B50" s="3" t="s">
        <v>77</v>
      </c>
      <c r="C50" s="3"/>
      <c r="D50" s="3"/>
      <c r="E50" s="3"/>
      <c r="F50" s="3"/>
      <c r="G50" s="3"/>
      <c r="H50" s="24">
        <f>ROUND(H6+H26-H49,5)</f>
        <v>56024.71</v>
      </c>
      <c r="I50" s="24">
        <f>ROUND(I6+I26-I49,5)</f>
        <v>37457.69</v>
      </c>
      <c r="J50" s="36">
        <f t="shared" si="2"/>
        <v>18567.02</v>
      </c>
      <c r="K50" s="31">
        <f t="shared" si="3"/>
        <v>0.49568000000000001</v>
      </c>
    </row>
    <row r="51" spans="1:11" s="2" customFormat="1" ht="12" thickBot="1" x14ac:dyDescent="0.25">
      <c r="A51" s="3" t="s">
        <v>3</v>
      </c>
      <c r="B51" s="3"/>
      <c r="C51" s="3"/>
      <c r="D51" s="3"/>
      <c r="E51" s="3"/>
      <c r="F51" s="3"/>
      <c r="G51" s="3"/>
      <c r="H51" s="4">
        <f>H50</f>
        <v>56024.71</v>
      </c>
      <c r="I51" s="4">
        <f>I50</f>
        <v>37457.69</v>
      </c>
      <c r="J51" s="37">
        <f t="shared" si="2"/>
        <v>18567.02</v>
      </c>
      <c r="K51" s="32">
        <f t="shared" si="3"/>
        <v>0.49568000000000001</v>
      </c>
    </row>
    <row r="52" spans="1:11" ht="15.75" thickTop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9"/>
  <sheetViews>
    <sheetView workbookViewId="0">
      <selection activeCell="H10" sqref="H10"/>
    </sheetView>
  </sheetViews>
  <sheetFormatPr defaultRowHeight="15" x14ac:dyDescent="0.25"/>
  <cols>
    <col min="1" max="6" width="3" style="2" customWidth="1"/>
    <col min="7" max="7" width="27.85546875" style="2" customWidth="1"/>
    <col min="8" max="8" width="12.28515625" bestFit="1" customWidth="1"/>
    <col min="9" max="9" width="7.85546875" bestFit="1" customWidth="1"/>
    <col min="10" max="10" width="12" style="6" bestFit="1" customWidth="1"/>
    <col min="11" max="11" width="11.5703125" bestFit="1" customWidth="1"/>
  </cols>
  <sheetData>
    <row r="1" spans="1:11" ht="15.75" x14ac:dyDescent="0.25">
      <c r="A1" s="8" t="s">
        <v>17</v>
      </c>
      <c r="B1" s="3"/>
      <c r="C1" s="3"/>
      <c r="D1" s="3"/>
      <c r="E1" s="3"/>
      <c r="F1" s="3"/>
      <c r="G1" s="3"/>
      <c r="H1" s="9"/>
      <c r="I1" s="9"/>
      <c r="K1" s="10" t="s">
        <v>152</v>
      </c>
    </row>
    <row r="2" spans="1:11" ht="18" x14ac:dyDescent="0.25">
      <c r="A2" s="11" t="s">
        <v>129</v>
      </c>
      <c r="B2" s="3"/>
      <c r="C2" s="3"/>
      <c r="D2" s="3"/>
      <c r="E2" s="3"/>
      <c r="F2" s="3"/>
      <c r="G2" s="3"/>
      <c r="H2" s="9"/>
      <c r="I2" s="9"/>
      <c r="K2" s="12">
        <v>45214</v>
      </c>
    </row>
    <row r="3" spans="1:11" x14ac:dyDescent="0.25">
      <c r="A3" s="13" t="s">
        <v>153</v>
      </c>
      <c r="B3" s="3"/>
      <c r="C3" s="3"/>
      <c r="D3" s="3"/>
      <c r="E3" s="3"/>
      <c r="F3" s="3"/>
      <c r="G3" s="3"/>
      <c r="H3" s="9"/>
      <c r="I3" s="9"/>
      <c r="K3" s="10" t="s">
        <v>103</v>
      </c>
    </row>
    <row r="4" spans="1:11" ht="15.75" thickBot="1" x14ac:dyDescent="0.3">
      <c r="A4" s="3"/>
      <c r="B4" s="3"/>
      <c r="C4" s="3"/>
      <c r="D4" s="3"/>
      <c r="E4" s="3"/>
      <c r="F4" s="3"/>
      <c r="G4" s="3"/>
      <c r="H4" s="26"/>
      <c r="I4" s="26"/>
      <c r="J4" s="7"/>
      <c r="K4" s="26"/>
    </row>
    <row r="5" spans="1:11" s="43" customFormat="1" ht="30.75" customHeight="1" thickTop="1" thickBot="1" x14ac:dyDescent="0.3">
      <c r="A5" s="42"/>
      <c r="B5" s="42"/>
      <c r="C5" s="42"/>
      <c r="D5" s="42"/>
      <c r="E5" s="42"/>
      <c r="F5" s="42"/>
      <c r="G5" s="42"/>
      <c r="H5" s="39" t="s">
        <v>154</v>
      </c>
      <c r="I5" s="39" t="s">
        <v>155</v>
      </c>
      <c r="J5" s="40" t="s">
        <v>156</v>
      </c>
      <c r="K5" s="39" t="s">
        <v>117</v>
      </c>
    </row>
    <row r="6" spans="1:11" ht="15.75" thickTop="1" x14ac:dyDescent="0.25">
      <c r="A6" s="3"/>
      <c r="B6" s="3" t="s">
        <v>49</v>
      </c>
      <c r="C6" s="3"/>
      <c r="D6" s="3"/>
      <c r="E6" s="3"/>
      <c r="F6" s="3"/>
      <c r="G6" s="3"/>
      <c r="H6" s="21"/>
      <c r="I6" s="21"/>
      <c r="J6" s="33"/>
      <c r="K6" s="28"/>
    </row>
    <row r="7" spans="1:11" x14ac:dyDescent="0.25">
      <c r="A7" s="3"/>
      <c r="B7" s="3"/>
      <c r="C7" s="3"/>
      <c r="D7" s="3" t="s">
        <v>0</v>
      </c>
      <c r="E7" s="3"/>
      <c r="F7" s="3"/>
      <c r="G7" s="3"/>
      <c r="H7" s="21"/>
      <c r="I7" s="21"/>
      <c r="J7" s="33"/>
      <c r="K7" s="28"/>
    </row>
    <row r="8" spans="1:11" x14ac:dyDescent="0.25">
      <c r="A8" s="3"/>
      <c r="B8" s="3"/>
      <c r="C8" s="3"/>
      <c r="D8" s="3"/>
      <c r="E8" s="3" t="s">
        <v>50</v>
      </c>
      <c r="F8" s="3"/>
      <c r="G8" s="3"/>
      <c r="H8" s="21"/>
      <c r="I8" s="21"/>
      <c r="J8" s="33"/>
      <c r="K8" s="28"/>
    </row>
    <row r="9" spans="1:11" x14ac:dyDescent="0.25">
      <c r="A9" s="3"/>
      <c r="B9" s="3"/>
      <c r="C9" s="3"/>
      <c r="D9" s="3"/>
      <c r="E9" s="3"/>
      <c r="F9" s="3" t="s">
        <v>51</v>
      </c>
      <c r="G9" s="3"/>
      <c r="H9" s="21">
        <v>46800</v>
      </c>
      <c r="I9" s="21">
        <v>50700</v>
      </c>
      <c r="J9" s="33">
        <f>ROUND((H9-I9),5)</f>
        <v>-3900</v>
      </c>
      <c r="K9" s="28">
        <f>ROUND(IF(I9=0, IF(H9=0, 0, 1), H9/I9),5)</f>
        <v>0.92308000000000001</v>
      </c>
    </row>
    <row r="10" spans="1:11" x14ac:dyDescent="0.25">
      <c r="A10" s="3"/>
      <c r="B10" s="3"/>
      <c r="C10" s="3"/>
      <c r="D10" s="3"/>
      <c r="E10" s="3"/>
      <c r="F10" s="3" t="s">
        <v>102</v>
      </c>
      <c r="G10" s="3"/>
      <c r="H10" s="21">
        <v>5200</v>
      </c>
      <c r="I10" s="21">
        <v>2600</v>
      </c>
      <c r="J10" s="33">
        <f>ROUND((H10-I10),5)</f>
        <v>2600</v>
      </c>
      <c r="K10" s="28">
        <f>ROUND(IF(I10=0, IF(H10=0, 0, 1), H10/I10),5)</f>
        <v>2</v>
      </c>
    </row>
    <row r="11" spans="1:11" ht="15.75" thickBot="1" x14ac:dyDescent="0.3">
      <c r="A11" s="3"/>
      <c r="B11" s="3"/>
      <c r="C11" s="3"/>
      <c r="D11" s="3"/>
      <c r="E11" s="3"/>
      <c r="F11" s="3" t="s">
        <v>78</v>
      </c>
      <c r="G11" s="3"/>
      <c r="H11" s="22">
        <v>2600</v>
      </c>
      <c r="I11" s="22">
        <v>3900</v>
      </c>
      <c r="J11" s="34">
        <f>ROUND((H11-I11),5)</f>
        <v>-1300</v>
      </c>
      <c r="K11" s="29">
        <f>ROUND(IF(I11=0, IF(H11=0, 0, 1), H11/I11),5)</f>
        <v>0.66666999999999998</v>
      </c>
    </row>
    <row r="12" spans="1:11" x14ac:dyDescent="0.25">
      <c r="A12" s="3"/>
      <c r="B12" s="3"/>
      <c r="C12" s="3"/>
      <c r="D12" s="3"/>
      <c r="E12" s="3" t="s">
        <v>52</v>
      </c>
      <c r="F12" s="3"/>
      <c r="G12" s="3"/>
      <c r="H12" s="21">
        <f>ROUND(SUM(H8:H11),5)</f>
        <v>54600</v>
      </c>
      <c r="I12" s="21">
        <f>ROUND(SUM(I8:I11),5)</f>
        <v>57200</v>
      </c>
      <c r="J12" s="33">
        <f>ROUND((H12-I12),5)</f>
        <v>-2600</v>
      </c>
      <c r="K12" s="28">
        <f>ROUND(IF(I12=0, IF(H12=0, 0, 1), H12/I12),5)</f>
        <v>0.95455000000000001</v>
      </c>
    </row>
    <row r="13" spans="1:11" x14ac:dyDescent="0.25">
      <c r="A13" s="3"/>
      <c r="B13" s="3"/>
      <c r="C13" s="3"/>
      <c r="D13" s="3"/>
      <c r="E13" s="3" t="s">
        <v>53</v>
      </c>
      <c r="F13" s="3"/>
      <c r="G13" s="3"/>
      <c r="H13" s="21"/>
      <c r="I13" s="21"/>
      <c r="J13" s="33"/>
      <c r="K13" s="28"/>
    </row>
    <row r="14" spans="1:11" x14ac:dyDescent="0.25">
      <c r="A14" s="3"/>
      <c r="B14" s="3"/>
      <c r="C14" s="3"/>
      <c r="D14" s="3"/>
      <c r="E14" s="3"/>
      <c r="F14" s="3" t="s">
        <v>54</v>
      </c>
      <c r="G14" s="3"/>
      <c r="H14" s="21">
        <v>9600</v>
      </c>
      <c r="I14" s="21">
        <v>8400</v>
      </c>
      <c r="J14" s="33">
        <f>ROUND((H14-I14),5)</f>
        <v>1200</v>
      </c>
      <c r="K14" s="28">
        <f>ROUND(IF(I14=0, IF(H14=0, 0, 1), H14/I14),5)</f>
        <v>1.14286</v>
      </c>
    </row>
    <row r="15" spans="1:11" ht="15.75" thickBot="1" x14ac:dyDescent="0.3">
      <c r="A15" s="3"/>
      <c r="B15" s="3"/>
      <c r="C15" s="3"/>
      <c r="D15" s="3"/>
      <c r="E15" s="3"/>
      <c r="F15" s="3" t="s">
        <v>55</v>
      </c>
      <c r="G15" s="3"/>
      <c r="H15" s="22">
        <v>1200</v>
      </c>
      <c r="I15" s="22">
        <v>2400</v>
      </c>
      <c r="J15" s="34">
        <f>ROUND((H15-I15),5)</f>
        <v>-1200</v>
      </c>
      <c r="K15" s="29">
        <f>ROUND(IF(I15=0, IF(H15=0, 0, 1), H15/I15),5)</f>
        <v>0.5</v>
      </c>
    </row>
    <row r="16" spans="1:11" x14ac:dyDescent="0.25">
      <c r="A16" s="3"/>
      <c r="B16" s="3"/>
      <c r="C16" s="3"/>
      <c r="D16" s="3"/>
      <c r="E16" s="3" t="s">
        <v>56</v>
      </c>
      <c r="F16" s="3"/>
      <c r="G16" s="3"/>
      <c r="H16" s="21">
        <f>ROUND(SUM(H13:H15),5)</f>
        <v>10800</v>
      </c>
      <c r="I16" s="21">
        <f>ROUND(SUM(I13:I15),5)</f>
        <v>10800</v>
      </c>
      <c r="J16" s="33">
        <f>ROUND((H16-I16),5)</f>
        <v>0</v>
      </c>
      <c r="K16" s="28">
        <f>ROUND(IF(I16=0, IF(H16=0, 0, 1), H16/I16),5)</f>
        <v>1</v>
      </c>
    </row>
    <row r="17" spans="1:11" x14ac:dyDescent="0.25">
      <c r="A17" s="3"/>
      <c r="B17" s="3"/>
      <c r="C17" s="3"/>
      <c r="D17" s="3"/>
      <c r="E17" s="3" t="s">
        <v>57</v>
      </c>
      <c r="F17" s="3"/>
      <c r="G17" s="3"/>
      <c r="H17" s="21"/>
      <c r="I17" s="21"/>
      <c r="J17" s="33"/>
      <c r="K17" s="28"/>
    </row>
    <row r="18" spans="1:11" ht="15.75" thickBot="1" x14ac:dyDescent="0.3">
      <c r="A18" s="3"/>
      <c r="B18" s="3"/>
      <c r="C18" s="3"/>
      <c r="D18" s="3"/>
      <c r="E18" s="3"/>
      <c r="F18" s="3" t="s">
        <v>58</v>
      </c>
      <c r="G18" s="3"/>
      <c r="H18" s="22">
        <v>3300</v>
      </c>
      <c r="I18" s="22">
        <v>3000</v>
      </c>
      <c r="J18" s="34">
        <f t="shared" ref="J18:J28" si="0">ROUND((H18-I18),5)</f>
        <v>300</v>
      </c>
      <c r="K18" s="29">
        <f t="shared" ref="K18:K28" si="1">ROUND(IF(I18=0, IF(H18=0, 0, 1), H18/I18),5)</f>
        <v>1.1000000000000001</v>
      </c>
    </row>
    <row r="19" spans="1:11" x14ac:dyDescent="0.25">
      <c r="A19" s="3"/>
      <c r="B19" s="3"/>
      <c r="C19" s="3"/>
      <c r="D19" s="3"/>
      <c r="E19" s="3" t="s">
        <v>59</v>
      </c>
      <c r="F19" s="3"/>
      <c r="G19" s="3"/>
      <c r="H19" s="21">
        <f>ROUND(SUM(H17:H18),5)</f>
        <v>3300</v>
      </c>
      <c r="I19" s="21">
        <f>ROUND(SUM(I17:I18),5)</f>
        <v>3000</v>
      </c>
      <c r="J19" s="33">
        <f t="shared" si="0"/>
        <v>300</v>
      </c>
      <c r="K19" s="28">
        <f t="shared" si="1"/>
        <v>1.1000000000000001</v>
      </c>
    </row>
    <row r="20" spans="1:11" x14ac:dyDescent="0.25">
      <c r="A20" s="3"/>
      <c r="B20" s="3"/>
      <c r="C20" s="3"/>
      <c r="D20" s="3"/>
      <c r="E20" s="3" t="s">
        <v>60</v>
      </c>
      <c r="F20" s="3"/>
      <c r="G20" s="3"/>
      <c r="H20" s="21">
        <v>12.54</v>
      </c>
      <c r="I20" s="21">
        <v>35</v>
      </c>
      <c r="J20" s="33">
        <f t="shared" si="0"/>
        <v>-22.46</v>
      </c>
      <c r="K20" s="28">
        <f t="shared" si="1"/>
        <v>0.35829</v>
      </c>
    </row>
    <row r="21" spans="1:11" x14ac:dyDescent="0.25">
      <c r="A21" s="3"/>
      <c r="B21" s="3"/>
      <c r="C21" s="3"/>
      <c r="D21" s="3"/>
      <c r="E21" s="3" t="s">
        <v>124</v>
      </c>
      <c r="F21" s="3"/>
      <c r="G21" s="3"/>
      <c r="H21" s="21">
        <v>0</v>
      </c>
      <c r="I21" s="21">
        <v>0</v>
      </c>
      <c r="J21" s="33">
        <f t="shared" si="0"/>
        <v>0</v>
      </c>
      <c r="K21" s="28">
        <f t="shared" si="1"/>
        <v>0</v>
      </c>
    </row>
    <row r="22" spans="1:11" x14ac:dyDescent="0.25">
      <c r="A22" s="3"/>
      <c r="B22" s="3"/>
      <c r="C22" s="3"/>
      <c r="D22" s="3"/>
      <c r="E22" s="3" t="s">
        <v>89</v>
      </c>
      <c r="F22" s="3"/>
      <c r="G22" s="3"/>
      <c r="H22" s="21">
        <v>0</v>
      </c>
      <c r="I22" s="21">
        <v>0</v>
      </c>
      <c r="J22" s="33">
        <f t="shared" si="0"/>
        <v>0</v>
      </c>
      <c r="K22" s="28">
        <f t="shared" si="1"/>
        <v>0</v>
      </c>
    </row>
    <row r="23" spans="1:11" x14ac:dyDescent="0.25">
      <c r="A23" s="3"/>
      <c r="B23" s="3"/>
      <c r="C23" s="3"/>
      <c r="D23" s="3"/>
      <c r="E23" s="3" t="s">
        <v>91</v>
      </c>
      <c r="F23" s="3"/>
      <c r="G23" s="3"/>
      <c r="H23" s="21">
        <v>1875</v>
      </c>
      <c r="I23" s="21">
        <v>0</v>
      </c>
      <c r="J23" s="33">
        <f t="shared" si="0"/>
        <v>1875</v>
      </c>
      <c r="K23" s="28">
        <f t="shared" si="1"/>
        <v>1</v>
      </c>
    </row>
    <row r="24" spans="1:11" x14ac:dyDescent="0.25">
      <c r="A24" s="3"/>
      <c r="B24" s="3"/>
      <c r="C24" s="3"/>
      <c r="D24" s="3"/>
      <c r="E24" s="3" t="s">
        <v>110</v>
      </c>
      <c r="F24" s="3"/>
      <c r="G24" s="3"/>
      <c r="H24" s="21">
        <v>50</v>
      </c>
      <c r="I24" s="21">
        <v>0</v>
      </c>
      <c r="J24" s="33">
        <f t="shared" si="0"/>
        <v>50</v>
      </c>
      <c r="K24" s="28">
        <f t="shared" si="1"/>
        <v>1</v>
      </c>
    </row>
    <row r="25" spans="1:11" x14ac:dyDescent="0.25">
      <c r="A25" s="3"/>
      <c r="B25" s="3"/>
      <c r="C25" s="3"/>
      <c r="D25" s="3"/>
      <c r="E25" s="3" t="s">
        <v>95</v>
      </c>
      <c r="F25" s="3"/>
      <c r="G25" s="3"/>
      <c r="H25" s="21">
        <v>212.48</v>
      </c>
      <c r="I25" s="21">
        <v>500</v>
      </c>
      <c r="J25" s="33">
        <f t="shared" si="0"/>
        <v>-287.52</v>
      </c>
      <c r="K25" s="28">
        <f t="shared" si="1"/>
        <v>0.42496</v>
      </c>
    </row>
    <row r="26" spans="1:11" ht="15.75" thickBot="1" x14ac:dyDescent="0.3">
      <c r="A26" s="3"/>
      <c r="B26" s="3"/>
      <c r="C26" s="3"/>
      <c r="D26" s="3"/>
      <c r="E26" s="3" t="s">
        <v>101</v>
      </c>
      <c r="F26" s="3"/>
      <c r="G26" s="3"/>
      <c r="H26" s="21">
        <v>0</v>
      </c>
      <c r="I26" s="21">
        <v>0</v>
      </c>
      <c r="J26" s="33">
        <f t="shared" si="0"/>
        <v>0</v>
      </c>
      <c r="K26" s="28">
        <f t="shared" si="1"/>
        <v>0</v>
      </c>
    </row>
    <row r="27" spans="1:11" ht="15.75" thickBot="1" x14ac:dyDescent="0.3">
      <c r="A27" s="3"/>
      <c r="B27" s="3"/>
      <c r="C27" s="3"/>
      <c r="D27" s="3" t="s">
        <v>1</v>
      </c>
      <c r="E27" s="3"/>
      <c r="F27" s="3"/>
      <c r="G27" s="3"/>
      <c r="H27" s="25">
        <f>ROUND(H7+H12+H16+SUM(H19:H26),5)</f>
        <v>70850.02</v>
      </c>
      <c r="I27" s="25">
        <f>ROUND(I7+I12+I16+SUM(I19:I26),5)</f>
        <v>71535</v>
      </c>
      <c r="J27" s="35">
        <f t="shared" si="0"/>
        <v>-684.98</v>
      </c>
      <c r="K27" s="30">
        <f t="shared" si="1"/>
        <v>0.99041999999999997</v>
      </c>
    </row>
    <row r="28" spans="1:11" x14ac:dyDescent="0.25">
      <c r="A28" s="3"/>
      <c r="B28" s="3"/>
      <c r="C28" s="3" t="s">
        <v>2</v>
      </c>
      <c r="D28" s="3"/>
      <c r="E28" s="3"/>
      <c r="F28" s="3"/>
      <c r="G28" s="3"/>
      <c r="H28" s="21">
        <f>H27</f>
        <v>70850.02</v>
      </c>
      <c r="I28" s="21">
        <f>I27</f>
        <v>71535</v>
      </c>
      <c r="J28" s="33">
        <f t="shared" si="0"/>
        <v>-684.98</v>
      </c>
      <c r="K28" s="28">
        <f t="shared" si="1"/>
        <v>0.99041999999999997</v>
      </c>
    </row>
    <row r="29" spans="1:11" x14ac:dyDescent="0.25">
      <c r="A29" s="3"/>
      <c r="B29" s="3"/>
      <c r="C29" s="3"/>
      <c r="D29" s="3" t="s">
        <v>61</v>
      </c>
      <c r="E29" s="3"/>
      <c r="F29" s="3"/>
      <c r="G29" s="3"/>
      <c r="H29" s="21"/>
      <c r="I29" s="21"/>
      <c r="J29" s="33"/>
      <c r="K29" s="28"/>
    </row>
    <row r="30" spans="1:11" x14ac:dyDescent="0.25">
      <c r="A30" s="3"/>
      <c r="B30" s="3"/>
      <c r="C30" s="3"/>
      <c r="D30" s="3"/>
      <c r="E30" s="3" t="s">
        <v>62</v>
      </c>
      <c r="F30" s="3"/>
      <c r="G30" s="3"/>
      <c r="H30" s="21"/>
      <c r="I30" s="21"/>
      <c r="J30" s="33"/>
      <c r="K30" s="28"/>
    </row>
    <row r="31" spans="1:11" x14ac:dyDescent="0.25">
      <c r="A31" s="3"/>
      <c r="B31" s="3"/>
      <c r="C31" s="3"/>
      <c r="D31" s="3"/>
      <c r="E31" s="3"/>
      <c r="F31" s="3" t="s">
        <v>111</v>
      </c>
      <c r="G31" s="3"/>
      <c r="H31" s="21">
        <v>0</v>
      </c>
      <c r="I31" s="21">
        <v>1000</v>
      </c>
      <c r="J31" s="33">
        <f>ROUND((H31-I31),5)</f>
        <v>-1000</v>
      </c>
      <c r="K31" s="28">
        <f>ROUND(IF(I31=0, IF(H31=0, 0, 1), H31/I31),5)</f>
        <v>0</v>
      </c>
    </row>
    <row r="32" spans="1:11" x14ac:dyDescent="0.25">
      <c r="A32" s="3"/>
      <c r="B32" s="3"/>
      <c r="C32" s="3"/>
      <c r="D32" s="3"/>
      <c r="E32" s="3"/>
      <c r="F32" s="3" t="s">
        <v>63</v>
      </c>
      <c r="G32" s="3"/>
      <c r="H32" s="21">
        <v>0</v>
      </c>
      <c r="I32" s="21">
        <v>15000</v>
      </c>
      <c r="J32" s="33">
        <f>ROUND((H32-I32),5)</f>
        <v>-15000</v>
      </c>
      <c r="K32" s="28">
        <f>ROUND(IF(I32=0, IF(H32=0, 0, 1), H32/I32),5)</f>
        <v>0</v>
      </c>
    </row>
    <row r="33" spans="1:11" ht="15.75" thickBot="1" x14ac:dyDescent="0.3">
      <c r="A33" s="3"/>
      <c r="B33" s="3"/>
      <c r="C33" s="3"/>
      <c r="D33" s="3"/>
      <c r="E33" s="3"/>
      <c r="F33" s="3" t="s">
        <v>130</v>
      </c>
      <c r="G33" s="3"/>
      <c r="H33" s="22">
        <v>0</v>
      </c>
      <c r="I33" s="22">
        <v>2000</v>
      </c>
      <c r="J33" s="34">
        <f>ROUND((H33-I33),5)</f>
        <v>-2000</v>
      </c>
      <c r="K33" s="29">
        <f>ROUND(IF(I33=0, IF(H33=0, 0, 1), H33/I33),5)</f>
        <v>0</v>
      </c>
    </row>
    <row r="34" spans="1:11" x14ac:dyDescent="0.25">
      <c r="A34" s="3"/>
      <c r="B34" s="3"/>
      <c r="C34" s="3"/>
      <c r="D34" s="3"/>
      <c r="E34" s="3" t="s">
        <v>64</v>
      </c>
      <c r="F34" s="3"/>
      <c r="G34" s="3"/>
      <c r="H34" s="21">
        <f>ROUND(SUM(H30:H33),5)</f>
        <v>0</v>
      </c>
      <c r="I34" s="21">
        <f>ROUND(SUM(I30:I33),5)</f>
        <v>18000</v>
      </c>
      <c r="J34" s="33">
        <f>ROUND((H34-I34),5)</f>
        <v>-18000</v>
      </c>
      <c r="K34" s="28">
        <f>ROUND(IF(I34=0, IF(H34=0, 0, 1), H34/I34),5)</f>
        <v>0</v>
      </c>
    </row>
    <row r="35" spans="1:11" x14ac:dyDescent="0.25">
      <c r="A35" s="3"/>
      <c r="B35" s="3"/>
      <c r="C35" s="3"/>
      <c r="D35" s="3"/>
      <c r="E35" s="3" t="s">
        <v>65</v>
      </c>
      <c r="F35" s="3"/>
      <c r="G35" s="3"/>
      <c r="H35" s="21"/>
      <c r="I35" s="21"/>
      <c r="J35" s="33"/>
      <c r="K35" s="28"/>
    </row>
    <row r="36" spans="1:11" x14ac:dyDescent="0.25">
      <c r="A36" s="3"/>
      <c r="B36" s="3"/>
      <c r="C36" s="3"/>
      <c r="D36" s="3"/>
      <c r="E36" s="3"/>
      <c r="F36" s="3" t="s">
        <v>66</v>
      </c>
      <c r="G36" s="3"/>
      <c r="H36" s="21">
        <v>911.78</v>
      </c>
      <c r="I36" s="21">
        <v>1400</v>
      </c>
      <c r="J36" s="33">
        <f>ROUND((H36-I36),5)</f>
        <v>-488.22</v>
      </c>
      <c r="K36" s="28">
        <f>ROUND(IF(I36=0, IF(H36=0, 0, 1), H36/I36),5)</f>
        <v>0.65127000000000002</v>
      </c>
    </row>
    <row r="37" spans="1:11" x14ac:dyDescent="0.25">
      <c r="A37" s="3"/>
      <c r="B37" s="3"/>
      <c r="C37" s="3"/>
      <c r="D37" s="3"/>
      <c r="E37" s="3"/>
      <c r="F37" s="3" t="s">
        <v>67</v>
      </c>
      <c r="G37" s="3"/>
      <c r="H37" s="21">
        <v>0</v>
      </c>
      <c r="I37" s="21">
        <v>1950</v>
      </c>
      <c r="J37" s="33">
        <f>ROUND((H37-I37),5)</f>
        <v>-1950</v>
      </c>
      <c r="K37" s="28">
        <f>ROUND(IF(I37=0, IF(H37=0, 0, 1), H37/I37),5)</f>
        <v>0</v>
      </c>
    </row>
    <row r="38" spans="1:11" x14ac:dyDescent="0.25">
      <c r="A38" s="3"/>
      <c r="B38" s="3"/>
      <c r="C38" s="3"/>
      <c r="D38" s="3"/>
      <c r="E38" s="3"/>
      <c r="F38" s="3" t="s">
        <v>79</v>
      </c>
      <c r="G38" s="3"/>
      <c r="H38" s="21"/>
      <c r="I38" s="21"/>
      <c r="J38" s="33"/>
      <c r="K38" s="28"/>
    </row>
    <row r="39" spans="1:11" x14ac:dyDescent="0.25">
      <c r="A39" s="3"/>
      <c r="B39" s="3"/>
      <c r="C39" s="3"/>
      <c r="D39" s="3"/>
      <c r="E39" s="3"/>
      <c r="F39" s="3"/>
      <c r="G39" s="3" t="s">
        <v>80</v>
      </c>
      <c r="H39" s="21">
        <v>0</v>
      </c>
      <c r="I39" s="21">
        <v>65</v>
      </c>
      <c r="J39" s="33">
        <f>ROUND((H39-I39),5)</f>
        <v>-65</v>
      </c>
      <c r="K39" s="28">
        <f>ROUND(IF(I39=0, IF(H39=0, 0, 1), H39/I39),5)</f>
        <v>0</v>
      </c>
    </row>
    <row r="40" spans="1:11" ht="15.75" thickBot="1" x14ac:dyDescent="0.3">
      <c r="A40" s="3"/>
      <c r="B40" s="3"/>
      <c r="C40" s="3"/>
      <c r="D40" s="3"/>
      <c r="E40" s="3"/>
      <c r="F40" s="3"/>
      <c r="G40" s="3" t="s">
        <v>81</v>
      </c>
      <c r="H40" s="22">
        <v>0</v>
      </c>
      <c r="I40" s="22">
        <v>810</v>
      </c>
      <c r="J40" s="34">
        <f>ROUND((H40-I40),5)</f>
        <v>-810</v>
      </c>
      <c r="K40" s="29">
        <f>ROUND(IF(I40=0, IF(H40=0, 0, 1), H40/I40),5)</f>
        <v>0</v>
      </c>
    </row>
    <row r="41" spans="1:11" x14ac:dyDescent="0.25">
      <c r="A41" s="3"/>
      <c r="B41" s="3"/>
      <c r="C41" s="3"/>
      <c r="D41" s="3"/>
      <c r="E41" s="3"/>
      <c r="F41" s="3" t="s">
        <v>82</v>
      </c>
      <c r="G41" s="3"/>
      <c r="H41" s="21">
        <f>ROUND(SUM(H38:H40),5)</f>
        <v>0</v>
      </c>
      <c r="I41" s="21">
        <f>ROUND(SUM(I38:I40),5)</f>
        <v>875</v>
      </c>
      <c r="J41" s="33">
        <f>ROUND((H41-I41),5)</f>
        <v>-875</v>
      </c>
      <c r="K41" s="28">
        <f>ROUND(IF(I41=0, IF(H41=0, 0, 1), H41/I41),5)</f>
        <v>0</v>
      </c>
    </row>
    <row r="42" spans="1:11" x14ac:dyDescent="0.25">
      <c r="A42" s="3"/>
      <c r="B42" s="3"/>
      <c r="C42" s="3"/>
      <c r="D42" s="3"/>
      <c r="E42" s="3"/>
      <c r="F42" s="3" t="s">
        <v>68</v>
      </c>
      <c r="G42" s="3"/>
      <c r="H42" s="21"/>
      <c r="I42" s="21"/>
      <c r="J42" s="33"/>
      <c r="K42" s="28"/>
    </row>
    <row r="43" spans="1:11" x14ac:dyDescent="0.25">
      <c r="A43" s="3"/>
      <c r="B43" s="3"/>
      <c r="C43" s="3"/>
      <c r="D43" s="3"/>
      <c r="E43" s="3"/>
      <c r="F43" s="3"/>
      <c r="G43" s="3" t="s">
        <v>83</v>
      </c>
      <c r="H43" s="21">
        <v>209</v>
      </c>
      <c r="I43" s="21">
        <v>1625</v>
      </c>
      <c r="J43" s="33">
        <f>ROUND((H43-I43),5)</f>
        <v>-1416</v>
      </c>
      <c r="K43" s="28">
        <f>ROUND(IF(I43=0, IF(H43=0, 0, 1), H43/I43),5)</f>
        <v>0.12862000000000001</v>
      </c>
    </row>
    <row r="44" spans="1:11" x14ac:dyDescent="0.25">
      <c r="A44" s="3"/>
      <c r="B44" s="3"/>
      <c r="C44" s="3"/>
      <c r="D44" s="3"/>
      <c r="E44" s="3"/>
      <c r="F44" s="3"/>
      <c r="G44" s="3" t="s">
        <v>69</v>
      </c>
      <c r="H44" s="21">
        <v>0</v>
      </c>
      <c r="I44" s="21">
        <v>375</v>
      </c>
      <c r="J44" s="33">
        <f>ROUND((H44-I44),5)</f>
        <v>-375</v>
      </c>
      <c r="K44" s="28">
        <f>ROUND(IF(I44=0, IF(H44=0, 0, 1), H44/I44),5)</f>
        <v>0</v>
      </c>
    </row>
    <row r="45" spans="1:11" ht="15.75" thickBot="1" x14ac:dyDescent="0.3">
      <c r="A45" s="3"/>
      <c r="B45" s="3"/>
      <c r="C45" s="3"/>
      <c r="D45" s="3"/>
      <c r="E45" s="3"/>
      <c r="F45" s="3"/>
      <c r="G45" s="3" t="s">
        <v>109</v>
      </c>
      <c r="H45" s="21">
        <v>0</v>
      </c>
      <c r="I45" s="21">
        <v>1000</v>
      </c>
      <c r="J45" s="33">
        <f>ROUND((H45-I45),5)</f>
        <v>-1000</v>
      </c>
      <c r="K45" s="28">
        <f>ROUND(IF(I45=0, IF(H45=0, 0, 1), H45/I45),5)</f>
        <v>0</v>
      </c>
    </row>
    <row r="46" spans="1:11" ht="15.75" thickBot="1" x14ac:dyDescent="0.3">
      <c r="A46" s="3"/>
      <c r="B46" s="3"/>
      <c r="C46" s="3"/>
      <c r="D46" s="3"/>
      <c r="E46" s="3"/>
      <c r="F46" s="3" t="s">
        <v>70</v>
      </c>
      <c r="G46" s="3"/>
      <c r="H46" s="25">
        <f>ROUND(SUM(H42:H45),5)</f>
        <v>209</v>
      </c>
      <c r="I46" s="25">
        <f>ROUND(SUM(I42:I45),5)</f>
        <v>3000</v>
      </c>
      <c r="J46" s="35">
        <f>ROUND((H46-I46),5)</f>
        <v>-2791</v>
      </c>
      <c r="K46" s="30">
        <f>ROUND(IF(I46=0, IF(H46=0, 0, 1), H46/I46),5)</f>
        <v>6.9669999999999996E-2</v>
      </c>
    </row>
    <row r="47" spans="1:11" x14ac:dyDescent="0.25">
      <c r="A47" s="3"/>
      <c r="B47" s="3"/>
      <c r="C47" s="3"/>
      <c r="D47" s="3"/>
      <c r="E47" s="3" t="s">
        <v>71</v>
      </c>
      <c r="F47" s="3"/>
      <c r="G47" s="3"/>
      <c r="H47" s="21">
        <f>ROUND(SUM(H35:H37)+H41+H46,5)</f>
        <v>1120.78</v>
      </c>
      <c r="I47" s="21">
        <f>ROUND(SUM(I35:I37)+I41+I46,5)</f>
        <v>7225</v>
      </c>
      <c r="J47" s="33">
        <f>ROUND((H47-I47),5)</f>
        <v>-6104.22</v>
      </c>
      <c r="K47" s="28">
        <f>ROUND(IF(I47=0, IF(H47=0, 0, 1), H47/I47),5)</f>
        <v>0.15512999999999999</v>
      </c>
    </row>
    <row r="48" spans="1:11" x14ac:dyDescent="0.25">
      <c r="A48" s="3"/>
      <c r="B48" s="3"/>
      <c r="C48" s="3"/>
      <c r="D48" s="3"/>
      <c r="E48" s="3" t="s">
        <v>72</v>
      </c>
      <c r="F48" s="3"/>
      <c r="G48" s="3"/>
      <c r="H48" s="21"/>
      <c r="I48" s="21"/>
      <c r="J48" s="33"/>
      <c r="K48" s="28"/>
    </row>
    <row r="49" spans="1:11" x14ac:dyDescent="0.25">
      <c r="A49" s="3"/>
      <c r="B49" s="3"/>
      <c r="C49" s="3"/>
      <c r="D49" s="3"/>
      <c r="E49" s="3"/>
      <c r="F49" s="3" t="s">
        <v>73</v>
      </c>
      <c r="G49" s="3"/>
      <c r="H49" s="21">
        <v>11250</v>
      </c>
      <c r="I49" s="21">
        <v>45000</v>
      </c>
      <c r="J49" s="33">
        <f t="shared" ref="J49:J58" si="2">ROUND((H49-I49),5)</f>
        <v>-33750</v>
      </c>
      <c r="K49" s="28">
        <f t="shared" ref="K49:K58" si="3">ROUND(IF(I49=0, IF(H49=0, 0, 1), H49/I49),5)</f>
        <v>0.25</v>
      </c>
    </row>
    <row r="50" spans="1:11" ht="15.75" thickBot="1" x14ac:dyDescent="0.3">
      <c r="A50" s="3"/>
      <c r="B50" s="3"/>
      <c r="C50" s="3"/>
      <c r="D50" s="3"/>
      <c r="E50" s="3"/>
      <c r="F50" s="3" t="s">
        <v>74</v>
      </c>
      <c r="G50" s="3"/>
      <c r="H50" s="22">
        <v>1032.8</v>
      </c>
      <c r="I50" s="22">
        <v>2000</v>
      </c>
      <c r="J50" s="34">
        <f t="shared" si="2"/>
        <v>-967.2</v>
      </c>
      <c r="K50" s="29">
        <f t="shared" si="3"/>
        <v>0.51639999999999997</v>
      </c>
    </row>
    <row r="51" spans="1:11" x14ac:dyDescent="0.25">
      <c r="A51" s="3"/>
      <c r="B51" s="3"/>
      <c r="C51" s="3"/>
      <c r="D51" s="3"/>
      <c r="E51" s="3" t="s">
        <v>75</v>
      </c>
      <c r="F51" s="3"/>
      <c r="G51" s="3"/>
      <c r="H51" s="21">
        <f>ROUND(SUM(H48:H50),5)</f>
        <v>12282.8</v>
      </c>
      <c r="I51" s="21">
        <f>ROUND(SUM(I48:I50),5)</f>
        <v>47000</v>
      </c>
      <c r="J51" s="33">
        <f t="shared" si="2"/>
        <v>-34717.199999999997</v>
      </c>
      <c r="K51" s="28">
        <f t="shared" si="3"/>
        <v>0.26134000000000002</v>
      </c>
    </row>
    <row r="52" spans="1:11" x14ac:dyDescent="0.25">
      <c r="A52" s="3"/>
      <c r="B52" s="3"/>
      <c r="C52" s="3"/>
      <c r="D52" s="3"/>
      <c r="E52" s="3" t="s">
        <v>112</v>
      </c>
      <c r="F52" s="3"/>
      <c r="G52" s="3"/>
      <c r="H52" s="21">
        <v>358.6</v>
      </c>
      <c r="I52" s="21">
        <v>300</v>
      </c>
      <c r="J52" s="33">
        <f t="shared" si="2"/>
        <v>58.6</v>
      </c>
      <c r="K52" s="28">
        <f t="shared" si="3"/>
        <v>1.19533</v>
      </c>
    </row>
    <row r="53" spans="1:11" x14ac:dyDescent="0.25">
      <c r="A53" s="3"/>
      <c r="B53" s="3"/>
      <c r="C53" s="3"/>
      <c r="D53" s="3"/>
      <c r="E53" s="3" t="s">
        <v>96</v>
      </c>
      <c r="F53" s="3"/>
      <c r="G53" s="3"/>
      <c r="H53" s="21">
        <v>1063.1300000000001</v>
      </c>
      <c r="I53" s="21">
        <v>0</v>
      </c>
      <c r="J53" s="33">
        <f t="shared" si="2"/>
        <v>1063.1300000000001</v>
      </c>
      <c r="K53" s="28">
        <f t="shared" si="3"/>
        <v>1</v>
      </c>
    </row>
    <row r="54" spans="1:11" x14ac:dyDescent="0.25">
      <c r="A54" s="3"/>
      <c r="B54" s="3"/>
      <c r="C54" s="3"/>
      <c r="D54" s="3"/>
      <c r="E54" s="3" t="s">
        <v>100</v>
      </c>
      <c r="F54" s="3"/>
      <c r="G54" s="3"/>
      <c r="H54" s="21">
        <v>0</v>
      </c>
      <c r="I54" s="21">
        <v>0</v>
      </c>
      <c r="J54" s="33">
        <f t="shared" si="2"/>
        <v>0</v>
      </c>
      <c r="K54" s="28">
        <f t="shared" si="3"/>
        <v>0</v>
      </c>
    </row>
    <row r="55" spans="1:11" ht="15.75" thickBot="1" x14ac:dyDescent="0.3">
      <c r="A55" s="3"/>
      <c r="B55" s="3"/>
      <c r="C55" s="3"/>
      <c r="D55" s="3"/>
      <c r="E55" s="3" t="s">
        <v>104</v>
      </c>
      <c r="F55" s="3"/>
      <c r="G55" s="3"/>
      <c r="H55" s="21">
        <v>0</v>
      </c>
      <c r="I55" s="21">
        <v>0</v>
      </c>
      <c r="J55" s="33">
        <f t="shared" si="2"/>
        <v>0</v>
      </c>
      <c r="K55" s="28">
        <f t="shared" si="3"/>
        <v>0</v>
      </c>
    </row>
    <row r="56" spans="1:11" ht="15.75" thickBot="1" x14ac:dyDescent="0.3">
      <c r="A56" s="3"/>
      <c r="B56" s="3"/>
      <c r="C56" s="3"/>
      <c r="D56" s="3" t="s">
        <v>76</v>
      </c>
      <c r="E56" s="3"/>
      <c r="F56" s="3"/>
      <c r="G56" s="3"/>
      <c r="H56" s="24">
        <f>ROUND(H29+H34+H47+SUM(H51:H55),5)</f>
        <v>14825.31</v>
      </c>
      <c r="I56" s="24">
        <f>ROUND(I29+I34+I47+SUM(I51:I55),5)</f>
        <v>72525</v>
      </c>
      <c r="J56" s="36">
        <f t="shared" si="2"/>
        <v>-57699.69</v>
      </c>
      <c r="K56" s="31">
        <f t="shared" si="3"/>
        <v>0.20441999999999999</v>
      </c>
    </row>
    <row r="57" spans="1:11" ht="15.75" thickBot="1" x14ac:dyDescent="0.3">
      <c r="A57" s="3"/>
      <c r="B57" s="3" t="s">
        <v>77</v>
      </c>
      <c r="C57" s="3"/>
      <c r="D57" s="3"/>
      <c r="E57" s="3"/>
      <c r="F57" s="3"/>
      <c r="G57" s="3"/>
      <c r="H57" s="24">
        <f>ROUND(H6+H28-H56,5)</f>
        <v>56024.71</v>
      </c>
      <c r="I57" s="24">
        <f>ROUND(I6+I28-I56,5)</f>
        <v>-990</v>
      </c>
      <c r="J57" s="36">
        <f t="shared" si="2"/>
        <v>57014.71</v>
      </c>
      <c r="K57" s="31">
        <f t="shared" si="3"/>
        <v>-56.590620000000001</v>
      </c>
    </row>
    <row r="58" spans="1:11" s="2" customFormat="1" ht="12" thickBot="1" x14ac:dyDescent="0.25">
      <c r="A58" s="3" t="s">
        <v>3</v>
      </c>
      <c r="B58" s="3"/>
      <c r="C58" s="3"/>
      <c r="D58" s="3"/>
      <c r="E58" s="3"/>
      <c r="F58" s="3"/>
      <c r="G58" s="3"/>
      <c r="H58" s="4">
        <f>H57</f>
        <v>56024.71</v>
      </c>
      <c r="I58" s="4">
        <f>I57</f>
        <v>-990</v>
      </c>
      <c r="J58" s="37">
        <f t="shared" si="2"/>
        <v>57014.71</v>
      </c>
      <c r="K58" s="32">
        <f t="shared" si="3"/>
        <v>-56.590620000000001</v>
      </c>
    </row>
    <row r="59" spans="1:11" ht="15.75" thickTop="1" x14ac:dyDescent="0.25"/>
  </sheetData>
  <pageMargins left="0.7" right="0.7" top="0.75" bottom="0.75" header="0.3" footer="0.3"/>
  <pageSetup scale="7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N1:Y19"/>
  <sheetViews>
    <sheetView topLeftCell="G1" workbookViewId="0">
      <selection activeCell="V18" sqref="V18"/>
    </sheetView>
  </sheetViews>
  <sheetFormatPr defaultRowHeight="15" x14ac:dyDescent="0.25"/>
  <cols>
    <col min="14" max="14" width="9.140625" customWidth="1"/>
    <col min="15" max="18" width="3" style="2" customWidth="1"/>
    <col min="19" max="19" width="39.140625" style="2" customWidth="1"/>
    <col min="20" max="20" width="13.42578125" bestFit="1" customWidth="1"/>
  </cols>
  <sheetData>
    <row r="1" spans="14:25" ht="15.75" x14ac:dyDescent="0.25">
      <c r="O1" s="8" t="s">
        <v>17</v>
      </c>
      <c r="P1" s="3"/>
      <c r="Q1" s="3"/>
      <c r="R1" s="3"/>
      <c r="S1" s="3"/>
      <c r="T1" s="10" t="s">
        <v>157</v>
      </c>
    </row>
    <row r="2" spans="14:25" ht="18" x14ac:dyDescent="0.25">
      <c r="O2" s="11" t="s">
        <v>11</v>
      </c>
      <c r="P2" s="3"/>
      <c r="Q2" s="3"/>
      <c r="R2" s="3"/>
      <c r="S2" s="3"/>
      <c r="T2" s="12">
        <v>45214</v>
      </c>
    </row>
    <row r="3" spans="14:25" x14ac:dyDescent="0.25">
      <c r="O3" s="13" t="s">
        <v>132</v>
      </c>
      <c r="P3" s="3"/>
      <c r="Q3" s="3"/>
      <c r="R3" s="3"/>
      <c r="S3" s="3"/>
      <c r="T3" s="10" t="s">
        <v>19</v>
      </c>
    </row>
    <row r="4" spans="14:25" ht="15.75" thickBot="1" x14ac:dyDescent="0.3">
      <c r="N4" s="1"/>
      <c r="O4" s="5"/>
      <c r="P4" s="5"/>
      <c r="Q4" s="5"/>
      <c r="R4" s="5"/>
      <c r="S4" s="5"/>
      <c r="T4" s="14" t="s">
        <v>133</v>
      </c>
      <c r="U4" s="1"/>
      <c r="V4" s="1"/>
      <c r="W4" s="1"/>
      <c r="X4" s="1"/>
      <c r="Y4" s="1"/>
    </row>
    <row r="5" spans="14:25" ht="15.75" thickTop="1" x14ac:dyDescent="0.25">
      <c r="O5" s="3"/>
      <c r="P5" s="3"/>
      <c r="Q5" s="3" t="s">
        <v>12</v>
      </c>
      <c r="R5" s="3"/>
      <c r="S5" s="3"/>
      <c r="T5" s="21"/>
    </row>
    <row r="6" spans="14:25" x14ac:dyDescent="0.25">
      <c r="O6" s="3"/>
      <c r="P6" s="3"/>
      <c r="Q6" s="3"/>
      <c r="R6" s="3" t="s">
        <v>3</v>
      </c>
      <c r="S6" s="3"/>
      <c r="T6" s="21">
        <v>56024.71</v>
      </c>
    </row>
    <row r="7" spans="14:25" x14ac:dyDescent="0.25">
      <c r="O7" s="3"/>
      <c r="P7" s="3"/>
      <c r="Q7" s="3"/>
      <c r="R7" s="3" t="s">
        <v>84</v>
      </c>
      <c r="S7" s="3"/>
      <c r="T7" s="21"/>
    </row>
    <row r="8" spans="14:25" x14ac:dyDescent="0.25">
      <c r="O8" s="3"/>
      <c r="P8" s="3"/>
      <c r="Q8" s="3"/>
      <c r="R8" s="3" t="s">
        <v>85</v>
      </c>
      <c r="S8" s="3"/>
      <c r="T8" s="21"/>
    </row>
    <row r="9" spans="14:25" x14ac:dyDescent="0.25">
      <c r="O9" s="3"/>
      <c r="P9" s="3"/>
      <c r="Q9" s="3"/>
      <c r="R9" s="3"/>
      <c r="S9" s="3" t="s">
        <v>118</v>
      </c>
      <c r="T9" s="21">
        <v>-3296</v>
      </c>
    </row>
    <row r="10" spans="14:25" x14ac:dyDescent="0.25">
      <c r="O10" s="3"/>
      <c r="P10" s="3"/>
      <c r="Q10" s="3"/>
      <c r="R10" s="3"/>
      <c r="S10" s="3" t="s">
        <v>98</v>
      </c>
      <c r="T10" s="21">
        <v>850.65</v>
      </c>
    </row>
    <row r="11" spans="14:25" x14ac:dyDescent="0.25">
      <c r="O11" s="3"/>
      <c r="P11" s="3"/>
      <c r="Q11" s="3"/>
      <c r="R11" s="3"/>
      <c r="S11" s="3" t="s">
        <v>86</v>
      </c>
      <c r="T11" s="21">
        <v>-24700</v>
      </c>
    </row>
    <row r="12" spans="14:25" ht="15.75" thickBot="1" x14ac:dyDescent="0.3">
      <c r="O12" s="3"/>
      <c r="P12" s="3"/>
      <c r="Q12" s="3"/>
      <c r="R12" s="3"/>
      <c r="S12" s="3" t="s">
        <v>125</v>
      </c>
      <c r="T12" s="21">
        <v>-600</v>
      </c>
    </row>
    <row r="13" spans="14:25" ht="15.75" thickBot="1" x14ac:dyDescent="0.3">
      <c r="O13" s="3"/>
      <c r="P13" s="3"/>
      <c r="Q13" s="3" t="s">
        <v>87</v>
      </c>
      <c r="R13" s="3"/>
      <c r="S13" s="3"/>
      <c r="T13" s="25">
        <f>ROUND(SUM(T5:T6)+SUM(T9:T12),5)</f>
        <v>28279.360000000001</v>
      </c>
    </row>
    <row r="14" spans="14:25" x14ac:dyDescent="0.25">
      <c r="O14" s="3"/>
      <c r="P14" s="3" t="s">
        <v>13</v>
      </c>
      <c r="Q14" s="3"/>
      <c r="R14" s="3"/>
      <c r="S14" s="3"/>
      <c r="T14" s="21">
        <f>T13</f>
        <v>28279.360000000001</v>
      </c>
    </row>
    <row r="15" spans="14:25" ht="15.75" thickBot="1" x14ac:dyDescent="0.3">
      <c r="O15" s="3"/>
      <c r="P15" s="3" t="s">
        <v>14</v>
      </c>
      <c r="Q15" s="3"/>
      <c r="R15" s="3"/>
      <c r="S15" s="3"/>
      <c r="T15" s="21">
        <v>78574.09</v>
      </c>
    </row>
    <row r="16" spans="14:25" ht="15.75" thickBot="1" x14ac:dyDescent="0.3">
      <c r="O16" s="3" t="s">
        <v>15</v>
      </c>
      <c r="P16" s="3"/>
      <c r="Q16" s="3"/>
      <c r="R16" s="3"/>
      <c r="S16" s="3"/>
      <c r="T16" s="4">
        <f>ROUND(SUM(T14:T15),5)</f>
        <v>106853.45</v>
      </c>
      <c r="U16" s="2"/>
      <c r="V16" s="2"/>
      <c r="X16" s="2"/>
      <c r="Y16" s="2"/>
    </row>
    <row r="17" spans="14:23" ht="15.75" thickTop="1" x14ac:dyDescent="0.25"/>
    <row r="19" spans="14:23" x14ac:dyDescent="0.25">
      <c r="N19" s="2"/>
      <c r="W19" s="2"/>
    </row>
  </sheetData>
  <pageMargins left="0.7" right="0.7" top="0.75" bottom="0.75" header="0.3" footer="0.3"/>
  <pageSetup scale="47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"/>
  <sheetViews>
    <sheetView tabSelected="1" workbookViewId="0">
      <selection activeCell="J17" sqref="J17"/>
    </sheetView>
  </sheetViews>
  <sheetFormatPr defaultRowHeight="15" x14ac:dyDescent="0.25"/>
  <cols>
    <col min="1" max="1" width="3" style="2" customWidth="1"/>
    <col min="2" max="2" width="3.5703125" style="2" customWidth="1"/>
    <col min="3" max="3" width="7.140625" bestFit="1" customWidth="1"/>
    <col min="4" max="4" width="7" bestFit="1" customWidth="1"/>
    <col min="5" max="6" width="5.85546875" bestFit="1" customWidth="1"/>
    <col min="7" max="7" width="23" customWidth="1"/>
    <col min="8" max="8" width="8.7109375" bestFit="1" customWidth="1"/>
  </cols>
  <sheetData>
    <row r="1" spans="1:10" ht="15.75" x14ac:dyDescent="0.25">
      <c r="A1" s="8" t="s">
        <v>17</v>
      </c>
      <c r="B1" s="3"/>
      <c r="C1" s="9"/>
      <c r="D1" s="9"/>
      <c r="E1" s="9"/>
      <c r="F1" s="9"/>
      <c r="G1" s="9"/>
      <c r="H1" s="10" t="s">
        <v>158</v>
      </c>
    </row>
    <row r="2" spans="1:10" ht="18" x14ac:dyDescent="0.25">
      <c r="A2" s="11" t="s">
        <v>105</v>
      </c>
      <c r="B2" s="3"/>
      <c r="C2" s="9"/>
      <c r="D2" s="9"/>
      <c r="E2" s="9"/>
      <c r="F2" s="9"/>
      <c r="G2" s="9"/>
      <c r="H2" s="12">
        <v>45214</v>
      </c>
    </row>
    <row r="3" spans="1:10" x14ac:dyDescent="0.25">
      <c r="A3" s="13" t="s">
        <v>149</v>
      </c>
      <c r="B3" s="3"/>
      <c r="C3" s="9"/>
      <c r="D3" s="9"/>
      <c r="E3" s="9"/>
      <c r="F3" s="9"/>
      <c r="G3" s="9"/>
      <c r="H3" s="10" t="s">
        <v>19</v>
      </c>
    </row>
    <row r="4" spans="1:10" s="1" customFormat="1" ht="15.75" thickBot="1" x14ac:dyDescent="0.3">
      <c r="A4" s="5"/>
      <c r="B4" s="5"/>
      <c r="C4" s="14" t="s">
        <v>16</v>
      </c>
      <c r="D4" s="14" t="s">
        <v>106</v>
      </c>
      <c r="E4" s="14" t="s">
        <v>107</v>
      </c>
      <c r="F4" s="14" t="s">
        <v>108</v>
      </c>
      <c r="G4" s="14" t="s">
        <v>88</v>
      </c>
      <c r="H4" s="14" t="s">
        <v>10</v>
      </c>
    </row>
    <row r="5" spans="1:10" ht="15.75" thickTop="1" x14ac:dyDescent="0.25">
      <c r="A5" s="3"/>
      <c r="B5" s="3" t="s">
        <v>159</v>
      </c>
      <c r="C5" s="21">
        <v>0</v>
      </c>
      <c r="D5" s="21">
        <v>0</v>
      </c>
      <c r="E5" s="21">
        <v>0</v>
      </c>
      <c r="F5" s="21">
        <v>0</v>
      </c>
      <c r="G5" s="21">
        <v>2500</v>
      </c>
      <c r="H5" s="21">
        <f t="shared" ref="H5:H9" si="0">ROUND(SUM(C5:G5),5)</f>
        <v>2500</v>
      </c>
    </row>
    <row r="6" spans="1:10" x14ac:dyDescent="0.25">
      <c r="A6" s="3"/>
      <c r="B6" s="3" t="s">
        <v>160</v>
      </c>
      <c r="C6" s="21">
        <v>0</v>
      </c>
      <c r="D6" s="21">
        <v>0</v>
      </c>
      <c r="E6" s="21">
        <v>0</v>
      </c>
      <c r="F6" s="21">
        <v>0</v>
      </c>
      <c r="G6" s="21">
        <v>1200</v>
      </c>
      <c r="H6" s="21">
        <f t="shared" si="0"/>
        <v>1200</v>
      </c>
    </row>
    <row r="7" spans="1:10" x14ac:dyDescent="0.25">
      <c r="A7" s="3"/>
      <c r="B7" s="3" t="s">
        <v>161</v>
      </c>
      <c r="C7" s="21">
        <v>0</v>
      </c>
      <c r="D7" s="21">
        <v>0</v>
      </c>
      <c r="E7" s="21">
        <v>0</v>
      </c>
      <c r="F7" s="21">
        <v>0</v>
      </c>
      <c r="G7" s="21">
        <v>1300</v>
      </c>
      <c r="H7" s="21">
        <f t="shared" si="0"/>
        <v>1300</v>
      </c>
    </row>
    <row r="8" spans="1:10" ht="15.75" thickBot="1" x14ac:dyDescent="0.3">
      <c r="A8" s="3"/>
      <c r="B8" s="3" t="s">
        <v>162</v>
      </c>
      <c r="C8" s="21">
        <v>0</v>
      </c>
      <c r="D8" s="21">
        <v>1200</v>
      </c>
      <c r="E8" s="21">
        <v>0</v>
      </c>
      <c r="F8" s="21">
        <v>0</v>
      </c>
      <c r="G8" s="21">
        <v>0</v>
      </c>
      <c r="H8" s="21">
        <f t="shared" si="0"/>
        <v>1200</v>
      </c>
    </row>
    <row r="9" spans="1:10" ht="15.75" thickBot="1" x14ac:dyDescent="0.3">
      <c r="A9" s="3" t="s">
        <v>10</v>
      </c>
      <c r="B9" s="3"/>
      <c r="C9" s="4">
        <f>ROUND(SUM(C5:C8),5)</f>
        <v>0</v>
      </c>
      <c r="D9" s="4">
        <f>ROUND(SUM(D5:D8),5)</f>
        <v>1200</v>
      </c>
      <c r="E9" s="4">
        <f>ROUND(SUM(E5:E8),5)</f>
        <v>0</v>
      </c>
      <c r="F9" s="4">
        <f>ROUND(SUM(F5:F8),5)</f>
        <v>0</v>
      </c>
      <c r="G9" s="4">
        <f>ROUND(SUM(G5:G8),5)</f>
        <v>5000</v>
      </c>
      <c r="H9" s="4">
        <f t="shared" si="0"/>
        <v>6200</v>
      </c>
      <c r="I9" s="2"/>
      <c r="J9" s="2"/>
    </row>
    <row r="10" spans="1:10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e W R P S m g Z S i K n A A A A + A A A A B I A H A B D b 2 5 m a W c v U G F j a 2 F n Z S 5 4 b W w g o h g A K K A U A A A A A A A A A A A A A A A A A A A A A A A A A A A A h Y 9 N D o I w G E S v Q r q n P w j G k I + y c C u J C d G 4 b W q F R i i G F s v d X H g k r y C J o u 5 c z u R N 8 u Z x u 0 M + t k 1 w V b 3 V n c k Q w x Q F y s j u q E 2 V o c G d w h X K O W y F P I t K B R N s b D p a n a H a u U t K i P c e + w X u + o p E l D J y K D a l r F U r Q m 2 s E 0 Y q 9 F k d / 6 8 Q h / 1 L h k c 4 p j h O k h i z J Q M y 1 1 B o 8 0 W i y R h T I D 8 l r I f G D b 3 i y o S 7 E s g c g b x f 8 C d Q S w M E F A A C A A g A e W R P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l k T 0 o o i k e 4 D g A A A B E A A A A T A B w A R m 9 y b X V s Y X M v U 2 V j d G l v b j E u b S C i G A A o o B Q A A A A A A A A A A A A A A A A A A A A A A A A A A A A r T k 0 u y c z P U w i G 0 I b W A F B L A Q I t A B Q A A g A I A H l k T 0 p o G U o i p w A A A P g A A A A S A A A A A A A A A A A A A A A A A A A A A A B D b 2 5 m a W c v U G F j a 2 F n Z S 5 4 b W x Q S w E C L Q A U A A I A C A B 5 Z E 9 K D 8 r p q 6 Q A A A D p A A A A E w A A A A A A A A A A A A A A A A D z A A A A W 0 N v b n R l b n R f V H l w Z X N d L n h t b F B L A Q I t A B Q A A g A I A H l k T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6 l s S R I w H l T 5 D 7 Q o Z G x 4 m o A A A A A A I A A A A A A B B m A A A A A Q A A I A A A A C R 2 K h d / C 7 p l W + 1 C k e R R q R p 6 e x p 4 H W n P J u n h e d u g S 4 H 5 A A A A A A 6 A A A A A A g A A I A A A A P b 6 O A I V j l h h a d x L o D X S n F W D X x 0 6 m T y Q p z n N D X m h V p b / U A A A A D n g g N M Z y q h 6 u Q H Y K 0 + H 7 j F I f d V Q q + d J T Q Q V E 3 y b J 0 P e 9 m P t y j q 0 B P k c U a n R q 7 o u M p R + 4 W + M 6 0 C 5 E U b D j D Q E F J 8 1 c D y I q 9 e Z g q n D R G H 1 I C V X Q A A A A L 7 E W o m Q x A x Z i h g t T g G e 4 y c 3 k F / d Q + E y I S 9 j J 8 O l 3 u 4 + 9 x Z y 4 1 i c / b 3 6 L N M n F O x h 3 v W B A m m + r y L a A 3 m K s Y A A f / 8 = < / D a t a M a s h u p > 
</file>

<file path=customXml/itemProps1.xml><?xml version="1.0" encoding="utf-8"?>
<ds:datastoreItem xmlns:ds="http://schemas.openxmlformats.org/officeDocument/2006/customXml" ds:itemID="{9B7649CC-822C-46AF-AF43-642DA7CDC8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Wells Fargo Checking 9_30</vt:lpstr>
      <vt:lpstr>Wells Fargo Savings 9_30</vt:lpstr>
      <vt:lpstr>Balance Sheet 10_15</vt:lpstr>
      <vt:lpstr>P&amp;L By Class 10_15_23</vt:lpstr>
      <vt:lpstr>P&amp;L 2022-2023 Comparison</vt:lpstr>
      <vt:lpstr> Budget to FYTD Actual</vt:lpstr>
      <vt:lpstr>Cash Flow Statement_Forecast</vt:lpstr>
      <vt:lpstr>AR Aging Summary 10_15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Morgan</cp:lastModifiedBy>
  <cp:lastPrinted>2018-08-22T12:28:55Z</cp:lastPrinted>
  <dcterms:created xsi:type="dcterms:W3CDTF">2017-01-02T20:57:43Z</dcterms:created>
  <dcterms:modified xsi:type="dcterms:W3CDTF">2023-10-16T20:15:10Z</dcterms:modified>
</cp:coreProperties>
</file>